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章节关卡" sheetId="60" r:id="rId2"/>
    <sheet name="掉落组填表" sheetId="63" r:id="rId3"/>
    <sheet name="掉落填表" sheetId="62" r:id="rId4"/>
    <sheet name="关键数值" sheetId="57" r:id="rId5"/>
    <sheet name="关卡产出" sheetId="56" r:id="rId6"/>
    <sheet name="地狱道" sheetId="59" r:id="rId7"/>
    <sheet name="式神经验" sheetId="58" r:id="rId8"/>
    <sheet name="卡牌" sheetId="61" r:id="rId9"/>
    <sheet name="卡牌属性" sheetId="64" r:id="rId10"/>
    <sheet name="神器与芦花古楼" sheetId="6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65" l="1"/>
  <c r="AV2" i="65"/>
  <c r="AG10" i="65"/>
  <c r="AF11" i="65"/>
  <c r="AU2" i="65"/>
  <c r="AF10" i="65"/>
  <c r="AI5" i="65"/>
  <c r="W64" i="65" l="1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Y6" i="65" l="1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6" i="65" s="1"/>
  <c r="AM6" i="65" s="1"/>
  <c r="AP6" i="65" s="1"/>
  <c r="AS6" i="65" s="1"/>
  <c r="AO6" i="65" l="1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AN12" i="65" l="1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D5" i="64"/>
  <c r="E5" i="64"/>
  <c r="F5" i="64"/>
  <c r="G5" i="64"/>
  <c r="H5" i="64"/>
  <c r="I5" i="64"/>
  <c r="D6" i="64"/>
  <c r="E6" i="64"/>
  <c r="F6" i="64"/>
  <c r="G6" i="64"/>
  <c r="H6" i="64"/>
  <c r="I6" i="64"/>
  <c r="D7" i="64"/>
  <c r="E7" i="64"/>
  <c r="F7" i="64"/>
  <c r="G7" i="64"/>
  <c r="H7" i="64"/>
  <c r="I7" i="64"/>
  <c r="D8" i="64"/>
  <c r="E8" i="64"/>
  <c r="F8" i="64"/>
  <c r="G8" i="64"/>
  <c r="H8" i="64"/>
  <c r="I8" i="64"/>
  <c r="D9" i="64"/>
  <c r="E9" i="64"/>
  <c r="F9" i="64"/>
  <c r="G9" i="64"/>
  <c r="H9" i="64"/>
  <c r="I9" i="64"/>
  <c r="D10" i="64"/>
  <c r="E10" i="64"/>
  <c r="F10" i="64"/>
  <c r="G10" i="64"/>
  <c r="H10" i="64"/>
  <c r="I10" i="64"/>
  <c r="D11" i="64"/>
  <c r="E11" i="64"/>
  <c r="F11" i="64"/>
  <c r="G11" i="64"/>
  <c r="H11" i="64"/>
  <c r="I11" i="64"/>
  <c r="D12" i="64"/>
  <c r="E12" i="64"/>
  <c r="F12" i="64"/>
  <c r="G12" i="64"/>
  <c r="H12" i="64"/>
  <c r="I12" i="64"/>
  <c r="D13" i="64"/>
  <c r="E13" i="64"/>
  <c r="F13" i="64"/>
  <c r="G13" i="64"/>
  <c r="H13" i="64"/>
  <c r="I13" i="64"/>
  <c r="D14" i="64"/>
  <c r="E14" i="64"/>
  <c r="F14" i="64"/>
  <c r="G14" i="64"/>
  <c r="H14" i="64"/>
  <c r="I14" i="64"/>
  <c r="D15" i="64"/>
  <c r="E15" i="64"/>
  <c r="F15" i="64"/>
  <c r="G15" i="64"/>
  <c r="H15" i="64"/>
  <c r="I15" i="64"/>
  <c r="D16" i="64"/>
  <c r="E16" i="64"/>
  <c r="F16" i="64"/>
  <c r="G16" i="64"/>
  <c r="H16" i="64"/>
  <c r="I16" i="64"/>
  <c r="D17" i="64"/>
  <c r="E17" i="64"/>
  <c r="F17" i="64"/>
  <c r="G17" i="64"/>
  <c r="H17" i="64"/>
  <c r="I17" i="64"/>
  <c r="D18" i="64"/>
  <c r="E18" i="64"/>
  <c r="F18" i="64"/>
  <c r="G18" i="64"/>
  <c r="H18" i="64"/>
  <c r="I18" i="64"/>
  <c r="D19" i="64"/>
  <c r="E19" i="64"/>
  <c r="F19" i="64"/>
  <c r="G19" i="64"/>
  <c r="H19" i="64"/>
  <c r="I19" i="64"/>
  <c r="D20" i="64"/>
  <c r="E20" i="64"/>
  <c r="F20" i="64"/>
  <c r="G20" i="64"/>
  <c r="H20" i="64"/>
  <c r="I20" i="64"/>
  <c r="D21" i="64"/>
  <c r="E21" i="64"/>
  <c r="F21" i="64"/>
  <c r="G21" i="64"/>
  <c r="H21" i="64"/>
  <c r="I21" i="64"/>
  <c r="D22" i="64"/>
  <c r="E22" i="64"/>
  <c r="F22" i="64"/>
  <c r="G22" i="64"/>
  <c r="H22" i="64"/>
  <c r="I22" i="64"/>
  <c r="D23" i="64"/>
  <c r="E23" i="64"/>
  <c r="F23" i="64"/>
  <c r="G23" i="64"/>
  <c r="H23" i="64"/>
  <c r="I23" i="64"/>
  <c r="D24" i="64"/>
  <c r="E24" i="64"/>
  <c r="F24" i="64"/>
  <c r="G24" i="64"/>
  <c r="H24" i="64"/>
  <c r="I24" i="64"/>
  <c r="D25" i="64"/>
  <c r="E25" i="64"/>
  <c r="F25" i="64"/>
  <c r="G25" i="64"/>
  <c r="H25" i="64"/>
  <c r="I25" i="64"/>
  <c r="D26" i="64"/>
  <c r="E26" i="64"/>
  <c r="F26" i="64"/>
  <c r="G26" i="64"/>
  <c r="H26" i="64"/>
  <c r="I26" i="64"/>
  <c r="D27" i="64"/>
  <c r="E27" i="64"/>
  <c r="F27" i="64"/>
  <c r="G27" i="64"/>
  <c r="H27" i="64"/>
  <c r="I27" i="64"/>
  <c r="D28" i="64"/>
  <c r="E28" i="64"/>
  <c r="F28" i="64"/>
  <c r="G28" i="64"/>
  <c r="H28" i="64"/>
  <c r="I28" i="64"/>
  <c r="D29" i="64"/>
  <c r="E29" i="64"/>
  <c r="F29" i="64"/>
  <c r="G29" i="64"/>
  <c r="H29" i="64"/>
  <c r="I29" i="64"/>
  <c r="D30" i="64"/>
  <c r="E30" i="64"/>
  <c r="F30" i="64"/>
  <c r="G30" i="64"/>
  <c r="H30" i="64"/>
  <c r="I30" i="64"/>
  <c r="D31" i="64"/>
  <c r="E31" i="64"/>
  <c r="F31" i="64"/>
  <c r="G31" i="64"/>
  <c r="H31" i="64"/>
  <c r="I31" i="64"/>
  <c r="D32" i="64"/>
  <c r="E32" i="64"/>
  <c r="F32" i="64"/>
  <c r="G32" i="64"/>
  <c r="H32" i="64"/>
  <c r="I32" i="64"/>
  <c r="D33" i="64"/>
  <c r="E33" i="64"/>
  <c r="F33" i="64"/>
  <c r="G33" i="64"/>
  <c r="H33" i="64"/>
  <c r="I33" i="64"/>
  <c r="D34" i="64"/>
  <c r="E34" i="64"/>
  <c r="F34" i="64"/>
  <c r="G34" i="64"/>
  <c r="H34" i="64"/>
  <c r="I34" i="64"/>
  <c r="D35" i="64"/>
  <c r="E35" i="64"/>
  <c r="F35" i="64"/>
  <c r="G35" i="64"/>
  <c r="H35" i="64"/>
  <c r="I35" i="64"/>
  <c r="D36" i="64"/>
  <c r="E36" i="64"/>
  <c r="F36" i="64"/>
  <c r="G36" i="64"/>
  <c r="H36" i="64"/>
  <c r="I36" i="64"/>
  <c r="D37" i="64"/>
  <c r="E37" i="64"/>
  <c r="F37" i="64"/>
  <c r="G37" i="64"/>
  <c r="H37" i="64"/>
  <c r="I37" i="64"/>
  <c r="D38" i="64"/>
  <c r="E38" i="64"/>
  <c r="F38" i="64"/>
  <c r="G38" i="64"/>
  <c r="H38" i="64"/>
  <c r="I38" i="64"/>
  <c r="D39" i="64"/>
  <c r="E39" i="64"/>
  <c r="F39" i="64"/>
  <c r="G39" i="64"/>
  <c r="H39" i="64"/>
  <c r="I39" i="64"/>
  <c r="D40" i="64"/>
  <c r="E40" i="64"/>
  <c r="F40" i="64"/>
  <c r="G40" i="64"/>
  <c r="H40" i="64"/>
  <c r="I40" i="64"/>
  <c r="D41" i="64"/>
  <c r="E41" i="64"/>
  <c r="F41" i="64"/>
  <c r="G41" i="64"/>
  <c r="H41" i="64"/>
  <c r="I41" i="64"/>
  <c r="D42" i="64"/>
  <c r="E42" i="64"/>
  <c r="F42" i="64"/>
  <c r="G42" i="64"/>
  <c r="H42" i="64"/>
  <c r="I42" i="64"/>
  <c r="D43" i="64"/>
  <c r="E43" i="64"/>
  <c r="F43" i="64"/>
  <c r="G43" i="64"/>
  <c r="H43" i="64"/>
  <c r="I43" i="64"/>
  <c r="D44" i="64"/>
  <c r="E44" i="64"/>
  <c r="F44" i="64"/>
  <c r="G44" i="64"/>
  <c r="H44" i="64"/>
  <c r="I44" i="64"/>
  <c r="D45" i="64"/>
  <c r="E45" i="64"/>
  <c r="F45" i="64"/>
  <c r="G45" i="64"/>
  <c r="H45" i="64"/>
  <c r="I45" i="64"/>
  <c r="D46" i="64"/>
  <c r="E46" i="64"/>
  <c r="F46" i="64"/>
  <c r="G46" i="64"/>
  <c r="H46" i="64"/>
  <c r="I46" i="64"/>
  <c r="D47" i="64"/>
  <c r="E47" i="64"/>
  <c r="F47" i="64"/>
  <c r="G47" i="64"/>
  <c r="H47" i="64"/>
  <c r="I47" i="64"/>
  <c r="D48" i="64"/>
  <c r="E48" i="64"/>
  <c r="F48" i="64"/>
  <c r="G48" i="64"/>
  <c r="H48" i="64"/>
  <c r="I48" i="64"/>
  <c r="D49" i="64"/>
  <c r="E49" i="64"/>
  <c r="F49" i="64"/>
  <c r="G49" i="64"/>
  <c r="H49" i="64"/>
  <c r="I49" i="64"/>
  <c r="D50" i="64"/>
  <c r="E50" i="64"/>
  <c r="F50" i="64"/>
  <c r="G50" i="64"/>
  <c r="H50" i="64"/>
  <c r="I50" i="64"/>
  <c r="D51" i="64"/>
  <c r="E51" i="64"/>
  <c r="F51" i="64"/>
  <c r="G51" i="64"/>
  <c r="H51" i="64"/>
  <c r="I51" i="64"/>
  <c r="D52" i="64"/>
  <c r="E52" i="64"/>
  <c r="F52" i="64"/>
  <c r="G52" i="64"/>
  <c r="H52" i="64"/>
  <c r="I52" i="64"/>
  <c r="D53" i="64"/>
  <c r="E53" i="64"/>
  <c r="F53" i="64"/>
  <c r="G53" i="64"/>
  <c r="H53" i="64"/>
  <c r="I53" i="64"/>
  <c r="D54" i="64"/>
  <c r="E54" i="64"/>
  <c r="F54" i="64"/>
  <c r="G54" i="64"/>
  <c r="H54" i="64"/>
  <c r="I54" i="64"/>
  <c r="D55" i="64"/>
  <c r="E55" i="64"/>
  <c r="F55" i="64"/>
  <c r="G55" i="64"/>
  <c r="H55" i="64"/>
  <c r="I55" i="64"/>
  <c r="D56" i="64"/>
  <c r="E56" i="64"/>
  <c r="F56" i="64"/>
  <c r="G56" i="64"/>
  <c r="H56" i="64"/>
  <c r="I56" i="64"/>
  <c r="D57" i="64"/>
  <c r="E57" i="64"/>
  <c r="F57" i="64"/>
  <c r="G57" i="64"/>
  <c r="H57" i="64"/>
  <c r="I57" i="64"/>
  <c r="D58" i="64"/>
  <c r="E58" i="64"/>
  <c r="F58" i="64"/>
  <c r="G58" i="64"/>
  <c r="H58" i="64"/>
  <c r="I58" i="64"/>
  <c r="D59" i="64"/>
  <c r="E59" i="64"/>
  <c r="F59" i="64"/>
  <c r="G59" i="64"/>
  <c r="H59" i="64"/>
  <c r="I59" i="64"/>
  <c r="D60" i="64"/>
  <c r="E60" i="64"/>
  <c r="F60" i="64"/>
  <c r="G60" i="64"/>
  <c r="H60" i="64"/>
  <c r="I60" i="64"/>
  <c r="D61" i="64"/>
  <c r="E61" i="64"/>
  <c r="F61" i="64"/>
  <c r="G61" i="64"/>
  <c r="H61" i="64"/>
  <c r="I61" i="64"/>
  <c r="D62" i="64"/>
  <c r="E62" i="64"/>
  <c r="F62" i="64"/>
  <c r="G62" i="64"/>
  <c r="H62" i="64"/>
  <c r="I62" i="64"/>
  <c r="D63" i="64"/>
  <c r="E63" i="64"/>
  <c r="F63" i="64"/>
  <c r="G63" i="64"/>
  <c r="H63" i="64"/>
  <c r="I63" i="64"/>
  <c r="D64" i="64"/>
  <c r="E64" i="64"/>
  <c r="F64" i="64"/>
  <c r="G64" i="64"/>
  <c r="H64" i="64"/>
  <c r="I64" i="64"/>
  <c r="D65" i="64"/>
  <c r="E65" i="64"/>
  <c r="F65" i="64"/>
  <c r="G65" i="64"/>
  <c r="H65" i="64"/>
  <c r="I65" i="64"/>
  <c r="D66" i="64"/>
  <c r="E66" i="64"/>
  <c r="F66" i="64"/>
  <c r="G66" i="64"/>
  <c r="H66" i="64"/>
  <c r="I66" i="64"/>
  <c r="D67" i="64"/>
  <c r="E67" i="64"/>
  <c r="F67" i="64"/>
  <c r="G67" i="64"/>
  <c r="H67" i="64"/>
  <c r="I67" i="64"/>
  <c r="D68" i="64"/>
  <c r="E68" i="64"/>
  <c r="F68" i="64"/>
  <c r="G68" i="64"/>
  <c r="H68" i="64"/>
  <c r="I68" i="64"/>
  <c r="D69" i="64"/>
  <c r="E69" i="64"/>
  <c r="F69" i="64"/>
  <c r="G69" i="64"/>
  <c r="H69" i="64"/>
  <c r="I69" i="64"/>
  <c r="D70" i="64"/>
  <c r="E70" i="64"/>
  <c r="F70" i="64"/>
  <c r="G70" i="64"/>
  <c r="H70" i="64"/>
  <c r="I70" i="64"/>
  <c r="D71" i="64"/>
  <c r="E71" i="64"/>
  <c r="F71" i="64"/>
  <c r="G71" i="64"/>
  <c r="H71" i="64"/>
  <c r="I71" i="64"/>
  <c r="D72" i="64"/>
  <c r="E72" i="64"/>
  <c r="F72" i="64"/>
  <c r="G72" i="64"/>
  <c r="H72" i="64"/>
  <c r="I72" i="64"/>
  <c r="D73" i="64"/>
  <c r="E73" i="64"/>
  <c r="F73" i="64"/>
  <c r="G73" i="64"/>
  <c r="H73" i="64"/>
  <c r="I73" i="64"/>
  <c r="D74" i="64"/>
  <c r="E74" i="64"/>
  <c r="F74" i="64"/>
  <c r="G74" i="64"/>
  <c r="H74" i="64"/>
  <c r="I74" i="64"/>
  <c r="D75" i="64"/>
  <c r="E75" i="64"/>
  <c r="F75" i="64"/>
  <c r="G75" i="64"/>
  <c r="H75" i="64"/>
  <c r="I75" i="64"/>
  <c r="D76" i="64"/>
  <c r="E76" i="64"/>
  <c r="F76" i="64"/>
  <c r="G76" i="64"/>
  <c r="H76" i="64"/>
  <c r="I76" i="64"/>
  <c r="D77" i="64"/>
  <c r="E77" i="64"/>
  <c r="F77" i="64"/>
  <c r="G77" i="64"/>
  <c r="H77" i="64"/>
  <c r="I77" i="64"/>
  <c r="D78" i="64"/>
  <c r="E78" i="64"/>
  <c r="F78" i="64"/>
  <c r="G78" i="64"/>
  <c r="H78" i="64"/>
  <c r="I78" i="64"/>
  <c r="D79" i="64"/>
  <c r="E79" i="64"/>
  <c r="F79" i="64"/>
  <c r="G79" i="64"/>
  <c r="H79" i="64"/>
  <c r="I79" i="64"/>
  <c r="D80" i="64"/>
  <c r="E80" i="64"/>
  <c r="F80" i="64"/>
  <c r="G80" i="64"/>
  <c r="H80" i="64"/>
  <c r="I80" i="64"/>
  <c r="D81" i="64"/>
  <c r="E81" i="64"/>
  <c r="F81" i="64"/>
  <c r="G81" i="64"/>
  <c r="H81" i="64"/>
  <c r="I81" i="64"/>
  <c r="D82" i="64"/>
  <c r="E82" i="64"/>
  <c r="F82" i="64"/>
  <c r="G82" i="64"/>
  <c r="H82" i="64"/>
  <c r="I82" i="64"/>
  <c r="D83" i="64"/>
  <c r="E83" i="64"/>
  <c r="F83" i="64"/>
  <c r="G83" i="64"/>
  <c r="H83" i="64"/>
  <c r="I83" i="64"/>
  <c r="D84" i="64"/>
  <c r="E84" i="64"/>
  <c r="F84" i="64"/>
  <c r="G84" i="64"/>
  <c r="H84" i="64"/>
  <c r="I84" i="64"/>
  <c r="D85" i="64"/>
  <c r="E85" i="64"/>
  <c r="F85" i="64"/>
  <c r="G85" i="64"/>
  <c r="H85" i="64"/>
  <c r="I85" i="64"/>
  <c r="D86" i="64"/>
  <c r="E86" i="64"/>
  <c r="F86" i="64"/>
  <c r="G86" i="64"/>
  <c r="H86" i="64"/>
  <c r="I86" i="64"/>
  <c r="D87" i="64"/>
  <c r="E87" i="64"/>
  <c r="F87" i="64"/>
  <c r="G87" i="64"/>
  <c r="H87" i="64"/>
  <c r="I87" i="64"/>
  <c r="D88" i="64"/>
  <c r="E88" i="64"/>
  <c r="F88" i="64"/>
  <c r="G88" i="64"/>
  <c r="H88" i="64"/>
  <c r="I88" i="64"/>
  <c r="D89" i="64"/>
  <c r="E89" i="64"/>
  <c r="F89" i="64"/>
  <c r="G89" i="64"/>
  <c r="H89" i="64"/>
  <c r="I89" i="64"/>
  <c r="D90" i="64"/>
  <c r="E90" i="64"/>
  <c r="F90" i="64"/>
  <c r="G90" i="64"/>
  <c r="H90" i="64"/>
  <c r="I90" i="64"/>
  <c r="D91" i="64"/>
  <c r="E91" i="64"/>
  <c r="F91" i="64"/>
  <c r="G91" i="64"/>
  <c r="H91" i="64"/>
  <c r="I91" i="64"/>
  <c r="D92" i="64"/>
  <c r="E92" i="64"/>
  <c r="F92" i="64"/>
  <c r="G92" i="64"/>
  <c r="H92" i="64"/>
  <c r="I92" i="64"/>
  <c r="D93" i="64"/>
  <c r="E93" i="64"/>
  <c r="F93" i="64"/>
  <c r="G93" i="64"/>
  <c r="H93" i="64"/>
  <c r="I93" i="64"/>
  <c r="D94" i="64"/>
  <c r="E94" i="64"/>
  <c r="F94" i="64"/>
  <c r="G94" i="64"/>
  <c r="H94" i="64"/>
  <c r="I94" i="64"/>
  <c r="D95" i="64"/>
  <c r="E95" i="64"/>
  <c r="F95" i="64"/>
  <c r="G95" i="64"/>
  <c r="H95" i="64"/>
  <c r="I95" i="64"/>
  <c r="D96" i="64"/>
  <c r="E96" i="64"/>
  <c r="F96" i="64"/>
  <c r="G96" i="64"/>
  <c r="H96" i="64"/>
  <c r="I96" i="64"/>
  <c r="D97" i="64"/>
  <c r="E97" i="64"/>
  <c r="F97" i="64"/>
  <c r="G97" i="64"/>
  <c r="H97" i="64"/>
  <c r="I97" i="64"/>
  <c r="D98" i="64"/>
  <c r="E98" i="64"/>
  <c r="F98" i="64"/>
  <c r="G98" i="64"/>
  <c r="H98" i="64"/>
  <c r="I98" i="64"/>
  <c r="D99" i="64"/>
  <c r="E99" i="64"/>
  <c r="F99" i="64"/>
  <c r="G99" i="64"/>
  <c r="H99" i="64"/>
  <c r="I99" i="64"/>
  <c r="D100" i="64"/>
  <c r="E100" i="64"/>
  <c r="F100" i="64"/>
  <c r="G100" i="64"/>
  <c r="H100" i="64"/>
  <c r="I100" i="64"/>
  <c r="D101" i="64"/>
  <c r="E101" i="64"/>
  <c r="F101" i="64"/>
  <c r="G101" i="64"/>
  <c r="H101" i="64"/>
  <c r="I101" i="64"/>
  <c r="D102" i="64"/>
  <c r="E102" i="64"/>
  <c r="F102" i="64"/>
  <c r="G102" i="64"/>
  <c r="H102" i="64"/>
  <c r="I102" i="64"/>
  <c r="D103" i="64"/>
  <c r="E103" i="64"/>
  <c r="F103" i="64"/>
  <c r="G103" i="64"/>
  <c r="H103" i="64"/>
  <c r="I103" i="64"/>
  <c r="D104" i="64"/>
  <c r="E104" i="64"/>
  <c r="F104" i="64"/>
  <c r="G104" i="64"/>
  <c r="H104" i="64"/>
  <c r="I104" i="64"/>
  <c r="D105" i="64"/>
  <c r="E105" i="64"/>
  <c r="F105" i="64"/>
  <c r="G105" i="64"/>
  <c r="H105" i="64"/>
  <c r="I105" i="64"/>
  <c r="D106" i="64"/>
  <c r="E106" i="64"/>
  <c r="F106" i="64"/>
  <c r="G106" i="64"/>
  <c r="H106" i="64"/>
  <c r="I106" i="64"/>
  <c r="D107" i="64"/>
  <c r="E107" i="64"/>
  <c r="F107" i="64"/>
  <c r="G107" i="64"/>
  <c r="H107" i="64"/>
  <c r="I107" i="64"/>
  <c r="D108" i="64"/>
  <c r="E108" i="64"/>
  <c r="F108" i="64"/>
  <c r="G108" i="64"/>
  <c r="H108" i="64"/>
  <c r="I108" i="64"/>
  <c r="D109" i="64"/>
  <c r="E109" i="64"/>
  <c r="F109" i="64"/>
  <c r="G109" i="64"/>
  <c r="H109" i="64"/>
  <c r="I109" i="64"/>
  <c r="D110" i="64"/>
  <c r="E110" i="64"/>
  <c r="F110" i="64"/>
  <c r="G110" i="64"/>
  <c r="H110" i="64"/>
  <c r="I110" i="64"/>
  <c r="D111" i="64"/>
  <c r="E111" i="64"/>
  <c r="F111" i="64"/>
  <c r="G111" i="64"/>
  <c r="H111" i="64"/>
  <c r="I111" i="64"/>
  <c r="D112" i="64"/>
  <c r="E112" i="64"/>
  <c r="F112" i="64"/>
  <c r="G112" i="64"/>
  <c r="H112" i="64"/>
  <c r="I112" i="64"/>
  <c r="D113" i="64"/>
  <c r="E113" i="64"/>
  <c r="F113" i="64"/>
  <c r="G113" i="64"/>
  <c r="H113" i="64"/>
  <c r="I113" i="64"/>
  <c r="D114" i="64"/>
  <c r="E114" i="64"/>
  <c r="F114" i="64"/>
  <c r="G114" i="64"/>
  <c r="H114" i="64"/>
  <c r="I114" i="64"/>
  <c r="D115" i="64"/>
  <c r="E115" i="64"/>
  <c r="F115" i="64"/>
  <c r="G115" i="64"/>
  <c r="H115" i="64"/>
  <c r="I115" i="64"/>
  <c r="D116" i="64"/>
  <c r="E116" i="64"/>
  <c r="F116" i="64"/>
  <c r="G116" i="64"/>
  <c r="H116" i="64"/>
  <c r="I116" i="64"/>
  <c r="D117" i="64"/>
  <c r="E117" i="64"/>
  <c r="F117" i="64"/>
  <c r="G117" i="64"/>
  <c r="H117" i="64"/>
  <c r="I117" i="64"/>
  <c r="D118" i="64"/>
  <c r="E118" i="64"/>
  <c r="F118" i="64"/>
  <c r="G118" i="64"/>
  <c r="H118" i="64"/>
  <c r="I118" i="64"/>
  <c r="D119" i="64"/>
  <c r="E119" i="64"/>
  <c r="F119" i="64"/>
  <c r="G119" i="64"/>
  <c r="H119" i="64"/>
  <c r="I119" i="64"/>
  <c r="D120" i="64"/>
  <c r="E120" i="64"/>
  <c r="F120" i="64"/>
  <c r="G120" i="64"/>
  <c r="H120" i="64"/>
  <c r="I120" i="64"/>
  <c r="D121" i="64"/>
  <c r="E121" i="64"/>
  <c r="F121" i="64"/>
  <c r="G121" i="64"/>
  <c r="H121" i="64"/>
  <c r="I121" i="64"/>
  <c r="D122" i="64"/>
  <c r="E122" i="64"/>
  <c r="F122" i="64"/>
  <c r="G122" i="64"/>
  <c r="H122" i="64"/>
  <c r="I122" i="64"/>
  <c r="D123" i="64"/>
  <c r="E123" i="64"/>
  <c r="F123" i="64"/>
  <c r="G123" i="64"/>
  <c r="H123" i="64"/>
  <c r="I123" i="64"/>
  <c r="D124" i="64"/>
  <c r="E124" i="64"/>
  <c r="F124" i="64"/>
  <c r="G124" i="64"/>
  <c r="H124" i="64"/>
  <c r="I124" i="64"/>
  <c r="D125" i="64"/>
  <c r="E125" i="64"/>
  <c r="F125" i="64"/>
  <c r="G125" i="64"/>
  <c r="H125" i="64"/>
  <c r="I125" i="64"/>
  <c r="D126" i="64"/>
  <c r="E126" i="64"/>
  <c r="F126" i="64"/>
  <c r="G126" i="64"/>
  <c r="H126" i="64"/>
  <c r="I126" i="64"/>
  <c r="D127" i="64"/>
  <c r="E127" i="64"/>
  <c r="F127" i="64"/>
  <c r="G127" i="64"/>
  <c r="H127" i="64"/>
  <c r="I127" i="64"/>
  <c r="D128" i="64"/>
  <c r="E128" i="64"/>
  <c r="F128" i="64"/>
  <c r="G128" i="64"/>
  <c r="H128" i="64"/>
  <c r="I128" i="64"/>
  <c r="D129" i="64"/>
  <c r="E129" i="64"/>
  <c r="F129" i="64"/>
  <c r="G129" i="64"/>
  <c r="H129" i="64"/>
  <c r="I129" i="64"/>
  <c r="D130" i="64"/>
  <c r="E130" i="64"/>
  <c r="F130" i="64"/>
  <c r="G130" i="64"/>
  <c r="H130" i="64"/>
  <c r="I130" i="64"/>
  <c r="D131" i="64"/>
  <c r="E131" i="64"/>
  <c r="F131" i="64"/>
  <c r="G131" i="64"/>
  <c r="H131" i="64"/>
  <c r="I131" i="64"/>
  <c r="D132" i="64"/>
  <c r="E132" i="64"/>
  <c r="F132" i="64"/>
  <c r="G132" i="64"/>
  <c r="H132" i="64"/>
  <c r="I132" i="64"/>
  <c r="D133" i="64"/>
  <c r="E133" i="64"/>
  <c r="F133" i="64"/>
  <c r="G133" i="64"/>
  <c r="H133" i="64"/>
  <c r="I133" i="64"/>
  <c r="D134" i="64"/>
  <c r="E134" i="64"/>
  <c r="F134" i="64"/>
  <c r="G134" i="64"/>
  <c r="H134" i="64"/>
  <c r="I134" i="64"/>
  <c r="D135" i="64"/>
  <c r="E135" i="64"/>
  <c r="F135" i="64"/>
  <c r="G135" i="64"/>
  <c r="H135" i="64"/>
  <c r="I135" i="64"/>
  <c r="D136" i="64"/>
  <c r="E136" i="64"/>
  <c r="F136" i="64"/>
  <c r="G136" i="64"/>
  <c r="H136" i="64"/>
  <c r="I136" i="64"/>
  <c r="D137" i="64"/>
  <c r="E137" i="64"/>
  <c r="F137" i="64"/>
  <c r="G137" i="64"/>
  <c r="H137" i="64"/>
  <c r="I137" i="64"/>
  <c r="D138" i="64"/>
  <c r="E138" i="64"/>
  <c r="F138" i="64"/>
  <c r="G138" i="64"/>
  <c r="H138" i="64"/>
  <c r="I138" i="64"/>
  <c r="D139" i="64"/>
  <c r="E139" i="64"/>
  <c r="F139" i="64"/>
  <c r="G139" i="64"/>
  <c r="H139" i="64"/>
  <c r="I139" i="64"/>
  <c r="D140" i="64"/>
  <c r="E140" i="64"/>
  <c r="F140" i="64"/>
  <c r="G140" i="64"/>
  <c r="H140" i="64"/>
  <c r="I140" i="64"/>
  <c r="D141" i="64"/>
  <c r="E141" i="64"/>
  <c r="F141" i="64"/>
  <c r="G141" i="64"/>
  <c r="H141" i="64"/>
  <c r="I141" i="64"/>
  <c r="D142" i="64"/>
  <c r="E142" i="64"/>
  <c r="F142" i="64"/>
  <c r="G142" i="64"/>
  <c r="H142" i="64"/>
  <c r="I142" i="64"/>
  <c r="D143" i="64"/>
  <c r="E143" i="64"/>
  <c r="F143" i="64"/>
  <c r="G143" i="64"/>
  <c r="H143" i="64"/>
  <c r="I143" i="64"/>
  <c r="D144" i="64"/>
  <c r="E144" i="64"/>
  <c r="F144" i="64"/>
  <c r="G144" i="64"/>
  <c r="H144" i="64"/>
  <c r="I144" i="64"/>
  <c r="D145" i="64"/>
  <c r="E145" i="64"/>
  <c r="F145" i="64"/>
  <c r="G145" i="64"/>
  <c r="H145" i="64"/>
  <c r="I145" i="64"/>
  <c r="D146" i="64"/>
  <c r="E146" i="64"/>
  <c r="F146" i="64"/>
  <c r="G146" i="64"/>
  <c r="H146" i="64"/>
  <c r="I146" i="64"/>
  <c r="D147" i="64"/>
  <c r="E147" i="64"/>
  <c r="F147" i="64"/>
  <c r="G147" i="64"/>
  <c r="H147" i="64"/>
  <c r="I147" i="64"/>
  <c r="D148" i="64"/>
  <c r="E148" i="64"/>
  <c r="F148" i="64"/>
  <c r="G148" i="64"/>
  <c r="H148" i="64"/>
  <c r="I148" i="64"/>
  <c r="D149" i="64"/>
  <c r="E149" i="64"/>
  <c r="F149" i="64"/>
  <c r="G149" i="64"/>
  <c r="H149" i="64"/>
  <c r="I149" i="64"/>
  <c r="D150" i="64"/>
  <c r="E150" i="64"/>
  <c r="F150" i="64"/>
  <c r="G150" i="64"/>
  <c r="H150" i="64"/>
  <c r="I150" i="64"/>
  <c r="D151" i="64"/>
  <c r="E151" i="64"/>
  <c r="F151" i="64"/>
  <c r="G151" i="64"/>
  <c r="H151" i="64"/>
  <c r="I151" i="64"/>
  <c r="D152" i="64"/>
  <c r="E152" i="64"/>
  <c r="F152" i="64"/>
  <c r="G152" i="64"/>
  <c r="H152" i="64"/>
  <c r="I152" i="64"/>
  <c r="D153" i="64"/>
  <c r="E153" i="64"/>
  <c r="F153" i="64"/>
  <c r="G153" i="64"/>
  <c r="H153" i="64"/>
  <c r="I153" i="64"/>
  <c r="D154" i="64"/>
  <c r="E154" i="64"/>
  <c r="F154" i="64"/>
  <c r="G154" i="64"/>
  <c r="H154" i="64"/>
  <c r="I154" i="64"/>
  <c r="D155" i="64"/>
  <c r="E155" i="64"/>
  <c r="F155" i="64"/>
  <c r="G155" i="64"/>
  <c r="H155" i="64"/>
  <c r="I155" i="64"/>
  <c r="D156" i="64"/>
  <c r="E156" i="64"/>
  <c r="F156" i="64"/>
  <c r="G156" i="64"/>
  <c r="H156" i="64"/>
  <c r="I156" i="64"/>
  <c r="D157" i="64"/>
  <c r="E157" i="64"/>
  <c r="F157" i="64"/>
  <c r="G157" i="64"/>
  <c r="H157" i="64"/>
  <c r="I157" i="64"/>
  <c r="D158" i="64"/>
  <c r="E158" i="64"/>
  <c r="F158" i="64"/>
  <c r="G158" i="64"/>
  <c r="H158" i="64"/>
  <c r="I158" i="64"/>
  <c r="D159" i="64"/>
  <c r="E159" i="64"/>
  <c r="F159" i="64"/>
  <c r="G159" i="64"/>
  <c r="H159" i="64"/>
  <c r="I159" i="64"/>
  <c r="D160" i="64"/>
  <c r="E160" i="64"/>
  <c r="F160" i="64"/>
  <c r="G160" i="64"/>
  <c r="H160" i="64"/>
  <c r="I160" i="64"/>
  <c r="D161" i="64"/>
  <c r="E161" i="64"/>
  <c r="F161" i="64"/>
  <c r="G161" i="64"/>
  <c r="H161" i="64"/>
  <c r="I161" i="64"/>
  <c r="D162" i="64"/>
  <c r="E162" i="64"/>
  <c r="F162" i="64"/>
  <c r="G162" i="64"/>
  <c r="H162" i="64"/>
  <c r="I162" i="64"/>
  <c r="D163" i="64"/>
  <c r="E163" i="64"/>
  <c r="F163" i="64"/>
  <c r="G163" i="64"/>
  <c r="H163" i="64"/>
  <c r="I163" i="64"/>
  <c r="D164" i="64"/>
  <c r="E164" i="64"/>
  <c r="F164" i="64"/>
  <c r="G164" i="64"/>
  <c r="H164" i="64"/>
  <c r="I164" i="64"/>
  <c r="D165" i="64"/>
  <c r="E165" i="64"/>
  <c r="F165" i="64"/>
  <c r="G165" i="64"/>
  <c r="H165" i="64"/>
  <c r="I165" i="64"/>
  <c r="D166" i="64"/>
  <c r="E166" i="64"/>
  <c r="F166" i="64"/>
  <c r="G166" i="64"/>
  <c r="H166" i="64"/>
  <c r="I166" i="64"/>
  <c r="D167" i="64"/>
  <c r="E167" i="64"/>
  <c r="F167" i="64"/>
  <c r="G167" i="64"/>
  <c r="H167" i="64"/>
  <c r="I167" i="64"/>
  <c r="D168" i="64"/>
  <c r="E168" i="64"/>
  <c r="F168" i="64"/>
  <c r="G168" i="64"/>
  <c r="H168" i="64"/>
  <c r="I168" i="64"/>
  <c r="D169" i="64"/>
  <c r="E169" i="64"/>
  <c r="F169" i="64"/>
  <c r="G169" i="64"/>
  <c r="H169" i="64"/>
  <c r="I169" i="64"/>
  <c r="D170" i="64"/>
  <c r="E170" i="64"/>
  <c r="F170" i="64"/>
  <c r="G170" i="64"/>
  <c r="H170" i="64"/>
  <c r="I170" i="64"/>
  <c r="D171" i="64"/>
  <c r="E171" i="64"/>
  <c r="F171" i="64"/>
  <c r="G171" i="64"/>
  <c r="H171" i="64"/>
  <c r="I171" i="64"/>
  <c r="D172" i="64"/>
  <c r="E172" i="64"/>
  <c r="F172" i="64"/>
  <c r="G172" i="64"/>
  <c r="H172" i="64"/>
  <c r="I172" i="64"/>
  <c r="D173" i="64"/>
  <c r="E173" i="64"/>
  <c r="F173" i="64"/>
  <c r="G173" i="64"/>
  <c r="H173" i="64"/>
  <c r="I173" i="64"/>
  <c r="D174" i="64"/>
  <c r="E174" i="64"/>
  <c r="F174" i="64"/>
  <c r="G174" i="64"/>
  <c r="H174" i="64"/>
  <c r="I174" i="64"/>
  <c r="D175" i="64"/>
  <c r="E175" i="64"/>
  <c r="F175" i="64"/>
  <c r="G175" i="64"/>
  <c r="H175" i="64"/>
  <c r="I175" i="64"/>
  <c r="D176" i="64"/>
  <c r="E176" i="64"/>
  <c r="F176" i="64"/>
  <c r="G176" i="64"/>
  <c r="H176" i="64"/>
  <c r="I176" i="64"/>
  <c r="D177" i="64"/>
  <c r="E177" i="64"/>
  <c r="F177" i="64"/>
  <c r="G177" i="64"/>
  <c r="H177" i="64"/>
  <c r="I177" i="64"/>
  <c r="D178" i="64"/>
  <c r="E178" i="64"/>
  <c r="F178" i="64"/>
  <c r="G178" i="64"/>
  <c r="H178" i="64"/>
  <c r="I178" i="64"/>
  <c r="D179" i="64"/>
  <c r="E179" i="64"/>
  <c r="F179" i="64"/>
  <c r="G179" i="64"/>
  <c r="H179" i="64"/>
  <c r="I179" i="64"/>
  <c r="D180" i="64"/>
  <c r="E180" i="64"/>
  <c r="F180" i="64"/>
  <c r="G180" i="64"/>
  <c r="H180" i="64"/>
  <c r="I180" i="64"/>
  <c r="D181" i="64"/>
  <c r="E181" i="64"/>
  <c r="F181" i="64"/>
  <c r="G181" i="64"/>
  <c r="H181" i="64"/>
  <c r="I181" i="64"/>
  <c r="D182" i="64"/>
  <c r="E182" i="64"/>
  <c r="F182" i="64"/>
  <c r="G182" i="64"/>
  <c r="H182" i="64"/>
  <c r="I182" i="64"/>
  <c r="D183" i="64"/>
  <c r="E183" i="64"/>
  <c r="F183" i="64"/>
  <c r="G183" i="64"/>
  <c r="H183" i="64"/>
  <c r="I183" i="64"/>
  <c r="D184" i="64"/>
  <c r="E184" i="64"/>
  <c r="F184" i="64"/>
  <c r="G184" i="64"/>
  <c r="H184" i="64"/>
  <c r="I184" i="64"/>
  <c r="D185" i="64"/>
  <c r="E185" i="64"/>
  <c r="F185" i="64"/>
  <c r="G185" i="64"/>
  <c r="H185" i="64"/>
  <c r="I185" i="64"/>
  <c r="D186" i="64"/>
  <c r="E186" i="64"/>
  <c r="F186" i="64"/>
  <c r="G186" i="64"/>
  <c r="H186" i="64"/>
  <c r="I186" i="64"/>
  <c r="D187" i="64"/>
  <c r="E187" i="64"/>
  <c r="F187" i="64"/>
  <c r="G187" i="64"/>
  <c r="H187" i="64"/>
  <c r="I187" i="64"/>
  <c r="D188" i="64"/>
  <c r="E188" i="64"/>
  <c r="F188" i="64"/>
  <c r="G188" i="64"/>
  <c r="H188" i="64"/>
  <c r="I188" i="64"/>
  <c r="D189" i="64"/>
  <c r="E189" i="64"/>
  <c r="F189" i="64"/>
  <c r="G189" i="64"/>
  <c r="H189" i="64"/>
  <c r="I189" i="64"/>
  <c r="D190" i="64"/>
  <c r="E190" i="64"/>
  <c r="F190" i="64"/>
  <c r="G190" i="64"/>
  <c r="H190" i="64"/>
  <c r="I190" i="64"/>
  <c r="D191" i="64"/>
  <c r="E191" i="64"/>
  <c r="F191" i="64"/>
  <c r="G191" i="64"/>
  <c r="H191" i="64"/>
  <c r="I191" i="64"/>
  <c r="D192" i="64"/>
  <c r="E192" i="64"/>
  <c r="F192" i="64"/>
  <c r="G192" i="64"/>
  <c r="H192" i="64"/>
  <c r="I192" i="64"/>
  <c r="D193" i="64"/>
  <c r="E193" i="64"/>
  <c r="F193" i="64"/>
  <c r="G193" i="64"/>
  <c r="H193" i="64"/>
  <c r="I193" i="64"/>
  <c r="D194" i="64"/>
  <c r="E194" i="64"/>
  <c r="F194" i="64"/>
  <c r="G194" i="64"/>
  <c r="H194" i="64"/>
  <c r="I194" i="64"/>
  <c r="D195" i="64"/>
  <c r="E195" i="64"/>
  <c r="F195" i="64"/>
  <c r="G195" i="64"/>
  <c r="H195" i="64"/>
  <c r="I195" i="64"/>
  <c r="D196" i="64"/>
  <c r="E196" i="64"/>
  <c r="F196" i="64"/>
  <c r="G196" i="64"/>
  <c r="H196" i="64"/>
  <c r="I196" i="64"/>
  <c r="D197" i="64"/>
  <c r="E197" i="64"/>
  <c r="F197" i="64"/>
  <c r="G197" i="64"/>
  <c r="H197" i="64"/>
  <c r="I197" i="64"/>
  <c r="D198" i="64"/>
  <c r="E198" i="64"/>
  <c r="F198" i="64"/>
  <c r="G198" i="64"/>
  <c r="H198" i="64"/>
  <c r="I198" i="64"/>
  <c r="D199" i="64"/>
  <c r="E199" i="64"/>
  <c r="F199" i="64"/>
  <c r="G199" i="64"/>
  <c r="H199" i="64"/>
  <c r="I199" i="64"/>
  <c r="D200" i="64"/>
  <c r="E200" i="64"/>
  <c r="F200" i="64"/>
  <c r="G200" i="64"/>
  <c r="H200" i="64"/>
  <c r="I200" i="64"/>
  <c r="D201" i="64"/>
  <c r="E201" i="64"/>
  <c r="F201" i="64"/>
  <c r="G201" i="64"/>
  <c r="H201" i="64"/>
  <c r="I201" i="64"/>
  <c r="D202" i="64"/>
  <c r="E202" i="64"/>
  <c r="F202" i="64"/>
  <c r="G202" i="64"/>
  <c r="H202" i="64"/>
  <c r="I202" i="64"/>
  <c r="D203" i="64"/>
  <c r="E203" i="64"/>
  <c r="F203" i="64"/>
  <c r="G203" i="64"/>
  <c r="H203" i="64"/>
  <c r="I203" i="64"/>
  <c r="D204" i="64"/>
  <c r="E204" i="64"/>
  <c r="F204" i="64"/>
  <c r="G204" i="64"/>
  <c r="H204" i="64"/>
  <c r="I204" i="64"/>
  <c r="D205" i="64"/>
  <c r="E205" i="64"/>
  <c r="F205" i="64"/>
  <c r="G205" i="64"/>
  <c r="H205" i="64"/>
  <c r="I205" i="64"/>
  <c r="D206" i="64"/>
  <c r="E206" i="64"/>
  <c r="F206" i="64"/>
  <c r="G206" i="64"/>
  <c r="H206" i="64"/>
  <c r="I206" i="64"/>
  <c r="D207" i="64"/>
  <c r="E207" i="64"/>
  <c r="F207" i="64"/>
  <c r="G207" i="64"/>
  <c r="H207" i="64"/>
  <c r="I207" i="64"/>
  <c r="D208" i="64"/>
  <c r="E208" i="64"/>
  <c r="F208" i="64"/>
  <c r="G208" i="64"/>
  <c r="H208" i="64"/>
  <c r="I208" i="64"/>
  <c r="D209" i="64"/>
  <c r="E209" i="64"/>
  <c r="F209" i="64"/>
  <c r="G209" i="64"/>
  <c r="H209" i="64"/>
  <c r="I209" i="64"/>
  <c r="D210" i="64"/>
  <c r="E210" i="64"/>
  <c r="F210" i="64"/>
  <c r="G210" i="64"/>
  <c r="H210" i="64"/>
  <c r="I210" i="64"/>
  <c r="D211" i="64"/>
  <c r="E211" i="64"/>
  <c r="F211" i="64"/>
  <c r="G211" i="64"/>
  <c r="H211" i="64"/>
  <c r="I211" i="64"/>
  <c r="D212" i="64"/>
  <c r="E212" i="64"/>
  <c r="F212" i="64"/>
  <c r="G212" i="64"/>
  <c r="H212" i="64"/>
  <c r="I212" i="64"/>
  <c r="D213" i="64"/>
  <c r="E213" i="64"/>
  <c r="F213" i="64"/>
  <c r="G213" i="64"/>
  <c r="H213" i="64"/>
  <c r="I213" i="64"/>
  <c r="D214" i="64"/>
  <c r="E214" i="64"/>
  <c r="F214" i="64"/>
  <c r="G214" i="64"/>
  <c r="H214" i="64"/>
  <c r="I214" i="64"/>
  <c r="D215" i="64"/>
  <c r="E215" i="64"/>
  <c r="F215" i="64"/>
  <c r="G215" i="64"/>
  <c r="H215" i="64"/>
  <c r="I215" i="64"/>
  <c r="D216" i="64"/>
  <c r="E216" i="64"/>
  <c r="F216" i="64"/>
  <c r="G216" i="64"/>
  <c r="H216" i="64"/>
  <c r="I216" i="64"/>
  <c r="D217" i="64"/>
  <c r="E217" i="64"/>
  <c r="F217" i="64"/>
  <c r="G217" i="64"/>
  <c r="H217" i="64"/>
  <c r="I217" i="64"/>
  <c r="D218" i="64"/>
  <c r="E218" i="64"/>
  <c r="F218" i="64"/>
  <c r="G218" i="64"/>
  <c r="H218" i="64"/>
  <c r="I218" i="64"/>
  <c r="D219" i="64"/>
  <c r="E219" i="64"/>
  <c r="F219" i="64"/>
  <c r="G219" i="64"/>
  <c r="H219" i="64"/>
  <c r="I219" i="64"/>
  <c r="D220" i="64"/>
  <c r="E220" i="64"/>
  <c r="F220" i="64"/>
  <c r="G220" i="64"/>
  <c r="H220" i="64"/>
  <c r="I220" i="64"/>
  <c r="D221" i="64"/>
  <c r="E221" i="64"/>
  <c r="F221" i="64"/>
  <c r="G221" i="64"/>
  <c r="H221" i="64"/>
  <c r="I221" i="64"/>
  <c r="D222" i="64"/>
  <c r="E222" i="64"/>
  <c r="F222" i="64"/>
  <c r="G222" i="64"/>
  <c r="H222" i="64"/>
  <c r="I222" i="64"/>
  <c r="D223" i="64"/>
  <c r="E223" i="64"/>
  <c r="F223" i="64"/>
  <c r="G223" i="64"/>
  <c r="H223" i="64"/>
  <c r="I223" i="64"/>
  <c r="D224" i="64"/>
  <c r="E224" i="64"/>
  <c r="F224" i="64"/>
  <c r="G224" i="64"/>
  <c r="H224" i="64"/>
  <c r="I224" i="64"/>
  <c r="D225" i="64"/>
  <c r="E225" i="64"/>
  <c r="F225" i="64"/>
  <c r="G225" i="64"/>
  <c r="H225" i="64"/>
  <c r="I225" i="64"/>
  <c r="D226" i="64"/>
  <c r="E226" i="64"/>
  <c r="F226" i="64"/>
  <c r="G226" i="64"/>
  <c r="H226" i="64"/>
  <c r="I226" i="64"/>
  <c r="D227" i="64"/>
  <c r="E227" i="64"/>
  <c r="F227" i="64"/>
  <c r="G227" i="64"/>
  <c r="H227" i="64"/>
  <c r="I227" i="64"/>
  <c r="D228" i="64"/>
  <c r="E228" i="64"/>
  <c r="F228" i="64"/>
  <c r="G228" i="64"/>
  <c r="H228" i="64"/>
  <c r="I228" i="64"/>
  <c r="D229" i="64"/>
  <c r="E229" i="64"/>
  <c r="F229" i="64"/>
  <c r="G229" i="64"/>
  <c r="H229" i="64"/>
  <c r="I229" i="64"/>
  <c r="D230" i="64"/>
  <c r="E230" i="64"/>
  <c r="F230" i="64"/>
  <c r="G230" i="64"/>
  <c r="H230" i="64"/>
  <c r="I230" i="64"/>
  <c r="D231" i="64"/>
  <c r="E231" i="64"/>
  <c r="F231" i="64"/>
  <c r="G231" i="64"/>
  <c r="H231" i="64"/>
  <c r="I231" i="64"/>
  <c r="D232" i="64"/>
  <c r="E232" i="64"/>
  <c r="F232" i="64"/>
  <c r="G232" i="64"/>
  <c r="H232" i="64"/>
  <c r="I232" i="64"/>
  <c r="D233" i="64"/>
  <c r="E233" i="64"/>
  <c r="F233" i="64"/>
  <c r="G233" i="64"/>
  <c r="H233" i="64"/>
  <c r="I233" i="64"/>
  <c r="D234" i="64"/>
  <c r="E234" i="64"/>
  <c r="F234" i="64"/>
  <c r="G234" i="64"/>
  <c r="H234" i="64"/>
  <c r="I234" i="64"/>
  <c r="D235" i="64"/>
  <c r="E235" i="64"/>
  <c r="F235" i="64"/>
  <c r="G235" i="64"/>
  <c r="H235" i="64"/>
  <c r="I235" i="64"/>
  <c r="D236" i="64"/>
  <c r="E236" i="64"/>
  <c r="F236" i="64"/>
  <c r="G236" i="64"/>
  <c r="H236" i="64"/>
  <c r="I236" i="64"/>
  <c r="D237" i="64"/>
  <c r="E237" i="64"/>
  <c r="F237" i="64"/>
  <c r="G237" i="64"/>
  <c r="H237" i="64"/>
  <c r="I237" i="64"/>
  <c r="D238" i="64"/>
  <c r="E238" i="64"/>
  <c r="F238" i="64"/>
  <c r="G238" i="64"/>
  <c r="H238" i="64"/>
  <c r="I238" i="64"/>
  <c r="D239" i="64"/>
  <c r="E239" i="64"/>
  <c r="F239" i="64"/>
  <c r="G239" i="64"/>
  <c r="H239" i="64"/>
  <c r="I239" i="64"/>
  <c r="D240" i="64"/>
  <c r="E240" i="64"/>
  <c r="F240" i="64"/>
  <c r="G240" i="64"/>
  <c r="H240" i="64"/>
  <c r="I240" i="64"/>
  <c r="D241" i="64"/>
  <c r="E241" i="64"/>
  <c r="F241" i="64"/>
  <c r="G241" i="64"/>
  <c r="H241" i="64"/>
  <c r="I241" i="64"/>
  <c r="D242" i="64"/>
  <c r="E242" i="64"/>
  <c r="F242" i="64"/>
  <c r="G242" i="64"/>
  <c r="H242" i="64"/>
  <c r="I242" i="64"/>
  <c r="D243" i="64"/>
  <c r="E243" i="64"/>
  <c r="F243" i="64"/>
  <c r="G243" i="64"/>
  <c r="H243" i="64"/>
  <c r="I243" i="64"/>
  <c r="D244" i="64"/>
  <c r="E244" i="64"/>
  <c r="F244" i="64"/>
  <c r="G244" i="64"/>
  <c r="H244" i="64"/>
  <c r="I244" i="64"/>
  <c r="D245" i="64"/>
  <c r="E245" i="64"/>
  <c r="F245" i="64"/>
  <c r="G245" i="64"/>
  <c r="H245" i="64"/>
  <c r="I245" i="64"/>
  <c r="D246" i="64"/>
  <c r="E246" i="64"/>
  <c r="F246" i="64"/>
  <c r="G246" i="64"/>
  <c r="H246" i="64"/>
  <c r="I246" i="64"/>
  <c r="D247" i="64"/>
  <c r="E247" i="64"/>
  <c r="F247" i="64"/>
  <c r="G247" i="64"/>
  <c r="H247" i="64"/>
  <c r="I247" i="64"/>
  <c r="D248" i="64"/>
  <c r="E248" i="64"/>
  <c r="F248" i="64"/>
  <c r="G248" i="64"/>
  <c r="H248" i="64"/>
  <c r="I248" i="64"/>
  <c r="D249" i="64"/>
  <c r="E249" i="64"/>
  <c r="F249" i="64"/>
  <c r="G249" i="64"/>
  <c r="H249" i="64"/>
  <c r="I249" i="64"/>
  <c r="D250" i="64"/>
  <c r="E250" i="64"/>
  <c r="F250" i="64"/>
  <c r="G250" i="64"/>
  <c r="H250" i="64"/>
  <c r="I250" i="64"/>
  <c r="D251" i="64"/>
  <c r="E251" i="64"/>
  <c r="F251" i="64"/>
  <c r="G251" i="64"/>
  <c r="H251" i="64"/>
  <c r="I251" i="64"/>
  <c r="D252" i="64"/>
  <c r="E252" i="64"/>
  <c r="F252" i="64"/>
  <c r="G252" i="64"/>
  <c r="H252" i="64"/>
  <c r="I252" i="64"/>
  <c r="D253" i="64"/>
  <c r="E253" i="64"/>
  <c r="F253" i="64"/>
  <c r="G253" i="64"/>
  <c r="H253" i="64"/>
  <c r="I253" i="64"/>
  <c r="D254" i="64"/>
  <c r="E254" i="64"/>
  <c r="F254" i="64"/>
  <c r="G254" i="64"/>
  <c r="H254" i="64"/>
  <c r="I254" i="64"/>
  <c r="D255" i="64"/>
  <c r="E255" i="64"/>
  <c r="F255" i="64"/>
  <c r="G255" i="64"/>
  <c r="H255" i="64"/>
  <c r="I255" i="64"/>
  <c r="D256" i="64"/>
  <c r="E256" i="64"/>
  <c r="F256" i="64"/>
  <c r="G256" i="64"/>
  <c r="H256" i="64"/>
  <c r="I256" i="64"/>
  <c r="D257" i="64"/>
  <c r="E257" i="64"/>
  <c r="F257" i="64"/>
  <c r="G257" i="64"/>
  <c r="H257" i="64"/>
  <c r="I257" i="64"/>
  <c r="D258" i="64"/>
  <c r="E258" i="64"/>
  <c r="F258" i="64"/>
  <c r="G258" i="64"/>
  <c r="H258" i="64"/>
  <c r="I258" i="64"/>
  <c r="D259" i="64"/>
  <c r="E259" i="64"/>
  <c r="F259" i="64"/>
  <c r="G259" i="64"/>
  <c r="H259" i="64"/>
  <c r="I259" i="64"/>
  <c r="D260" i="64"/>
  <c r="E260" i="64"/>
  <c r="F260" i="64"/>
  <c r="G260" i="64"/>
  <c r="H260" i="64"/>
  <c r="I260" i="64"/>
  <c r="D261" i="64"/>
  <c r="E261" i="64"/>
  <c r="F261" i="64"/>
  <c r="G261" i="64"/>
  <c r="H261" i="64"/>
  <c r="I261" i="64"/>
  <c r="D262" i="64"/>
  <c r="E262" i="64"/>
  <c r="F262" i="64"/>
  <c r="G262" i="64"/>
  <c r="H262" i="64"/>
  <c r="I262" i="64"/>
  <c r="D263" i="64"/>
  <c r="E263" i="64"/>
  <c r="F263" i="64"/>
  <c r="G263" i="64"/>
  <c r="H263" i="64"/>
  <c r="I263" i="64"/>
  <c r="D264" i="64"/>
  <c r="E264" i="64"/>
  <c r="F264" i="64"/>
  <c r="G264" i="64"/>
  <c r="H264" i="64"/>
  <c r="I264" i="64"/>
  <c r="D265" i="64"/>
  <c r="E265" i="64"/>
  <c r="F265" i="64"/>
  <c r="G265" i="64"/>
  <c r="H265" i="64"/>
  <c r="I265" i="64"/>
  <c r="D266" i="64"/>
  <c r="E266" i="64"/>
  <c r="F266" i="64"/>
  <c r="G266" i="64"/>
  <c r="H266" i="64"/>
  <c r="I266" i="64"/>
  <c r="D267" i="64"/>
  <c r="E267" i="64"/>
  <c r="F267" i="64"/>
  <c r="G267" i="64"/>
  <c r="H267" i="64"/>
  <c r="I267" i="64"/>
  <c r="D268" i="64"/>
  <c r="E268" i="64"/>
  <c r="F268" i="64"/>
  <c r="G268" i="64"/>
  <c r="H268" i="64"/>
  <c r="I268" i="64"/>
  <c r="D269" i="64"/>
  <c r="E269" i="64"/>
  <c r="F269" i="64"/>
  <c r="G269" i="64"/>
  <c r="H269" i="64"/>
  <c r="I269" i="64"/>
  <c r="D270" i="64"/>
  <c r="E270" i="64"/>
  <c r="F270" i="64"/>
  <c r="G270" i="64"/>
  <c r="H270" i="64"/>
  <c r="I270" i="64"/>
  <c r="D271" i="64"/>
  <c r="E271" i="64"/>
  <c r="F271" i="64"/>
  <c r="G271" i="64"/>
  <c r="H271" i="64"/>
  <c r="I271" i="64"/>
  <c r="D272" i="64"/>
  <c r="E272" i="64"/>
  <c r="F272" i="64"/>
  <c r="G272" i="64"/>
  <c r="H272" i="64"/>
  <c r="I272" i="64"/>
  <c r="D273" i="64"/>
  <c r="E273" i="64"/>
  <c r="F273" i="64"/>
  <c r="G273" i="64"/>
  <c r="H273" i="64"/>
  <c r="I273" i="64"/>
  <c r="D274" i="64"/>
  <c r="E274" i="64"/>
  <c r="F274" i="64"/>
  <c r="G274" i="64"/>
  <c r="H274" i="64"/>
  <c r="I274" i="64"/>
  <c r="D275" i="64"/>
  <c r="E275" i="64"/>
  <c r="F275" i="64"/>
  <c r="G275" i="64"/>
  <c r="H275" i="64"/>
  <c r="I275" i="64"/>
  <c r="D276" i="64"/>
  <c r="E276" i="64"/>
  <c r="F276" i="64"/>
  <c r="G276" i="64"/>
  <c r="H276" i="64"/>
  <c r="I276" i="64"/>
  <c r="D277" i="64"/>
  <c r="E277" i="64"/>
  <c r="F277" i="64"/>
  <c r="G277" i="64"/>
  <c r="H277" i="64"/>
  <c r="I277" i="64"/>
  <c r="D278" i="64"/>
  <c r="E278" i="64"/>
  <c r="F278" i="64"/>
  <c r="G278" i="64"/>
  <c r="H278" i="64"/>
  <c r="I278" i="64"/>
  <c r="D279" i="64"/>
  <c r="E279" i="64"/>
  <c r="F279" i="64"/>
  <c r="G279" i="64"/>
  <c r="H279" i="64"/>
  <c r="I279" i="64"/>
  <c r="D280" i="64"/>
  <c r="E280" i="64"/>
  <c r="F280" i="64"/>
  <c r="G280" i="64"/>
  <c r="H280" i="64"/>
  <c r="I280" i="64"/>
  <c r="D281" i="64"/>
  <c r="E281" i="64"/>
  <c r="F281" i="64"/>
  <c r="G281" i="64"/>
  <c r="H281" i="64"/>
  <c r="I281" i="64"/>
  <c r="D282" i="64"/>
  <c r="E282" i="64"/>
  <c r="F282" i="64"/>
  <c r="G282" i="64"/>
  <c r="H282" i="64"/>
  <c r="I282" i="64"/>
  <c r="D283" i="64"/>
  <c r="E283" i="64"/>
  <c r="F283" i="64"/>
  <c r="G283" i="64"/>
  <c r="H283" i="64"/>
  <c r="I283" i="64"/>
  <c r="D284" i="64"/>
  <c r="E284" i="64"/>
  <c r="F284" i="64"/>
  <c r="G284" i="64"/>
  <c r="H284" i="64"/>
  <c r="I284" i="64"/>
  <c r="D285" i="64"/>
  <c r="E285" i="64"/>
  <c r="F285" i="64"/>
  <c r="G285" i="64"/>
  <c r="H285" i="64"/>
  <c r="I285" i="64"/>
  <c r="D286" i="64"/>
  <c r="E286" i="64"/>
  <c r="F286" i="64"/>
  <c r="G286" i="64"/>
  <c r="H286" i="64"/>
  <c r="I286" i="64"/>
  <c r="D287" i="64"/>
  <c r="E287" i="64"/>
  <c r="F287" i="64"/>
  <c r="G287" i="64"/>
  <c r="H287" i="64"/>
  <c r="I287" i="64"/>
  <c r="D288" i="64"/>
  <c r="E288" i="64"/>
  <c r="F288" i="64"/>
  <c r="G288" i="64"/>
  <c r="H288" i="64"/>
  <c r="I288" i="64"/>
  <c r="D289" i="64"/>
  <c r="E289" i="64"/>
  <c r="F289" i="64"/>
  <c r="G289" i="64"/>
  <c r="H289" i="64"/>
  <c r="I289" i="64"/>
  <c r="D290" i="64"/>
  <c r="E290" i="64"/>
  <c r="F290" i="64"/>
  <c r="G290" i="64"/>
  <c r="H290" i="64"/>
  <c r="I290" i="64"/>
  <c r="D291" i="64"/>
  <c r="E291" i="64"/>
  <c r="F291" i="64"/>
  <c r="G291" i="64"/>
  <c r="H291" i="64"/>
  <c r="I291" i="64"/>
  <c r="D292" i="64"/>
  <c r="E292" i="64"/>
  <c r="F292" i="64"/>
  <c r="G292" i="64"/>
  <c r="H292" i="64"/>
  <c r="I292" i="64"/>
  <c r="D293" i="64"/>
  <c r="E293" i="64"/>
  <c r="F293" i="64"/>
  <c r="G293" i="64"/>
  <c r="H293" i="64"/>
  <c r="I293" i="64"/>
  <c r="D294" i="64"/>
  <c r="E294" i="64"/>
  <c r="F294" i="64"/>
  <c r="G294" i="64"/>
  <c r="H294" i="64"/>
  <c r="I294" i="64"/>
  <c r="D295" i="64"/>
  <c r="E295" i="64"/>
  <c r="F295" i="64"/>
  <c r="G295" i="64"/>
  <c r="H295" i="64"/>
  <c r="I295" i="64"/>
  <c r="D296" i="64"/>
  <c r="E296" i="64"/>
  <c r="F296" i="64"/>
  <c r="G296" i="64"/>
  <c r="H296" i="64"/>
  <c r="I296" i="64"/>
  <c r="D297" i="64"/>
  <c r="E297" i="64"/>
  <c r="F297" i="64"/>
  <c r="G297" i="64"/>
  <c r="H297" i="64"/>
  <c r="I297" i="64"/>
  <c r="D298" i="64"/>
  <c r="E298" i="64"/>
  <c r="F298" i="64"/>
  <c r="G298" i="64"/>
  <c r="H298" i="64"/>
  <c r="I298" i="64"/>
  <c r="D299" i="64"/>
  <c r="E299" i="64"/>
  <c r="F299" i="64"/>
  <c r="G299" i="64"/>
  <c r="H299" i="64"/>
  <c r="I299" i="64"/>
  <c r="D300" i="64"/>
  <c r="E300" i="64"/>
  <c r="F300" i="64"/>
  <c r="G300" i="64"/>
  <c r="H300" i="64"/>
  <c r="I300" i="64"/>
  <c r="D301" i="64"/>
  <c r="E301" i="64"/>
  <c r="F301" i="64"/>
  <c r="G301" i="64"/>
  <c r="H301" i="64"/>
  <c r="I301" i="64"/>
  <c r="D302" i="64"/>
  <c r="E302" i="64"/>
  <c r="F302" i="64"/>
  <c r="G302" i="64"/>
  <c r="H302" i="64"/>
  <c r="I302" i="64"/>
  <c r="D303" i="64"/>
  <c r="E303" i="64"/>
  <c r="F303" i="64"/>
  <c r="G303" i="64"/>
  <c r="H303" i="64"/>
  <c r="I303" i="64"/>
  <c r="D304" i="64"/>
  <c r="E304" i="64"/>
  <c r="F304" i="64"/>
  <c r="G304" i="64"/>
  <c r="H304" i="64"/>
  <c r="I304" i="64"/>
  <c r="D305" i="64"/>
  <c r="E305" i="64"/>
  <c r="F305" i="64"/>
  <c r="G305" i="64"/>
  <c r="H305" i="64"/>
  <c r="I305" i="64"/>
  <c r="D306" i="64"/>
  <c r="E306" i="64"/>
  <c r="F306" i="64"/>
  <c r="G306" i="64"/>
  <c r="H306" i="64"/>
  <c r="I306" i="64"/>
  <c r="D307" i="64"/>
  <c r="E307" i="64"/>
  <c r="F307" i="64"/>
  <c r="G307" i="64"/>
  <c r="H307" i="64"/>
  <c r="I307" i="64"/>
  <c r="D308" i="64"/>
  <c r="E308" i="64"/>
  <c r="F308" i="64"/>
  <c r="G308" i="64"/>
  <c r="H308" i="64"/>
  <c r="I308" i="64"/>
  <c r="D309" i="64"/>
  <c r="E309" i="64"/>
  <c r="F309" i="64"/>
  <c r="G309" i="64"/>
  <c r="H309" i="64"/>
  <c r="I309" i="64"/>
  <c r="D310" i="64"/>
  <c r="E310" i="64"/>
  <c r="F310" i="64"/>
  <c r="G310" i="64"/>
  <c r="H310" i="64"/>
  <c r="I310" i="64"/>
  <c r="D311" i="64"/>
  <c r="E311" i="64"/>
  <c r="F311" i="64"/>
  <c r="G311" i="64"/>
  <c r="H311" i="64"/>
  <c r="I311" i="64"/>
  <c r="D312" i="64"/>
  <c r="E312" i="64"/>
  <c r="F312" i="64"/>
  <c r="G312" i="64"/>
  <c r="H312" i="64"/>
  <c r="I312" i="64"/>
  <c r="D313" i="64"/>
  <c r="E313" i="64"/>
  <c r="F313" i="64"/>
  <c r="G313" i="64"/>
  <c r="H313" i="64"/>
  <c r="I313" i="64"/>
  <c r="D314" i="64"/>
  <c r="E314" i="64"/>
  <c r="F314" i="64"/>
  <c r="G314" i="64"/>
  <c r="H314" i="64"/>
  <c r="I314" i="64"/>
  <c r="D315" i="64"/>
  <c r="E315" i="64"/>
  <c r="F315" i="64"/>
  <c r="G315" i="64"/>
  <c r="H315" i="64"/>
  <c r="I315" i="64"/>
  <c r="D316" i="64"/>
  <c r="E316" i="64"/>
  <c r="F316" i="64"/>
  <c r="G316" i="64"/>
  <c r="H316" i="64"/>
  <c r="I316" i="64"/>
  <c r="D317" i="64"/>
  <c r="E317" i="64"/>
  <c r="F317" i="64"/>
  <c r="G317" i="64"/>
  <c r="H317" i="64"/>
  <c r="I317" i="64"/>
  <c r="D318" i="64"/>
  <c r="E318" i="64"/>
  <c r="F318" i="64"/>
  <c r="G318" i="64"/>
  <c r="H318" i="64"/>
  <c r="I318" i="64"/>
  <c r="D319" i="64"/>
  <c r="E319" i="64"/>
  <c r="F319" i="64"/>
  <c r="G319" i="64"/>
  <c r="H319" i="64"/>
  <c r="I319" i="64"/>
  <c r="D320" i="64"/>
  <c r="E320" i="64"/>
  <c r="F320" i="64"/>
  <c r="G320" i="64"/>
  <c r="H320" i="64"/>
  <c r="I320" i="64"/>
  <c r="D321" i="64"/>
  <c r="E321" i="64"/>
  <c r="F321" i="64"/>
  <c r="G321" i="64"/>
  <c r="H321" i="64"/>
  <c r="I321" i="64"/>
  <c r="D322" i="64"/>
  <c r="E322" i="64"/>
  <c r="F322" i="64"/>
  <c r="G322" i="64"/>
  <c r="H322" i="64"/>
  <c r="I322" i="64"/>
  <c r="D323" i="64"/>
  <c r="E323" i="64"/>
  <c r="F323" i="64"/>
  <c r="G323" i="64"/>
  <c r="H323" i="64"/>
  <c r="I323" i="64"/>
  <c r="D324" i="64"/>
  <c r="E324" i="64"/>
  <c r="F324" i="64"/>
  <c r="G324" i="64"/>
  <c r="H324" i="64"/>
  <c r="I324" i="64"/>
  <c r="D325" i="64"/>
  <c r="E325" i="64"/>
  <c r="F325" i="64"/>
  <c r="G325" i="64"/>
  <c r="H325" i="64"/>
  <c r="I325" i="64"/>
  <c r="D326" i="64"/>
  <c r="E326" i="64"/>
  <c r="F326" i="64"/>
  <c r="G326" i="64"/>
  <c r="H326" i="64"/>
  <c r="I326" i="64"/>
  <c r="D327" i="64"/>
  <c r="E327" i="64"/>
  <c r="F327" i="64"/>
  <c r="G327" i="64"/>
  <c r="H327" i="64"/>
  <c r="I327" i="64"/>
  <c r="E4" i="64"/>
  <c r="F4" i="64"/>
  <c r="G4" i="64"/>
  <c r="H4" i="64"/>
  <c r="I4" i="64"/>
  <c r="D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4" i="64"/>
  <c r="P22" i="59"/>
  <c r="Q22" i="59"/>
  <c r="R22" i="59"/>
  <c r="P23" i="59"/>
  <c r="P24" i="59" s="1"/>
  <c r="P25" i="59" s="1"/>
  <c r="P26" i="59" s="1"/>
  <c r="P27" i="59" s="1"/>
  <c r="Q23" i="59"/>
  <c r="R23" i="59"/>
  <c r="R24" i="59" s="1"/>
  <c r="R25" i="59" s="1"/>
  <c r="R26" i="59" s="1"/>
  <c r="R27" i="59" s="1"/>
  <c r="Q24" i="59"/>
  <c r="Q25" i="59" s="1"/>
  <c r="Q26" i="59" s="1"/>
  <c r="Q27" i="59" s="1"/>
  <c r="P21" i="59"/>
  <c r="Q21" i="59"/>
  <c r="R21" i="59"/>
  <c r="P20" i="59"/>
  <c r="Q20" i="59"/>
  <c r="R20" i="59"/>
  <c r="Q5" i="61" l="1"/>
  <c r="Q6" i="61"/>
  <c r="Q7" i="61"/>
  <c r="Q8" i="61"/>
  <c r="Q9" i="61"/>
  <c r="Q10" i="61"/>
  <c r="Q11" i="61"/>
  <c r="Q12" i="61"/>
  <c r="Q13" i="61"/>
  <c r="Q14" i="61"/>
  <c r="Q15" i="61"/>
  <c r="Q16" i="61"/>
  <c r="Q17" i="61"/>
  <c r="Q18" i="61"/>
  <c r="Q19" i="61"/>
  <c r="Q20" i="61"/>
  <c r="Q21" i="61"/>
  <c r="Q22" i="61"/>
  <c r="Q23" i="61"/>
  <c r="Q24" i="61"/>
  <c r="Q25" i="61"/>
  <c r="Q26" i="61"/>
  <c r="Q27" i="61"/>
  <c r="Q28" i="61"/>
  <c r="Q29" i="61"/>
  <c r="Q30" i="61"/>
  <c r="Q31" i="61"/>
  <c r="Q32" i="61"/>
  <c r="Q33" i="61"/>
  <c r="Q34" i="61"/>
  <c r="Q35" i="61"/>
  <c r="Q36" i="61"/>
  <c r="Q37" i="61"/>
  <c r="Q38" i="61"/>
  <c r="Q39" i="61"/>
  <c r="Q40" i="61"/>
  <c r="Q41" i="61"/>
  <c r="Q42" i="61"/>
  <c r="Q43" i="61"/>
  <c r="Q44" i="61"/>
  <c r="Q45" i="61"/>
  <c r="Q46" i="61"/>
  <c r="Q47" i="61"/>
  <c r="Q48" i="61"/>
  <c r="Q49" i="61"/>
  <c r="Q50" i="61"/>
  <c r="Q51" i="61"/>
  <c r="Q52" i="61"/>
  <c r="Q53" i="61"/>
  <c r="Q54" i="61"/>
  <c r="Q55" i="61"/>
  <c r="Q56" i="61"/>
  <c r="Q57" i="61"/>
  <c r="Q58" i="61"/>
  <c r="Q59" i="61"/>
  <c r="Q60" i="61"/>
  <c r="Q61" i="61"/>
  <c r="Q62" i="61"/>
  <c r="Q63" i="61"/>
  <c r="Q64" i="61"/>
  <c r="Q65" i="61"/>
  <c r="Q66" i="61"/>
  <c r="Q67" i="61"/>
  <c r="Q68" i="61"/>
  <c r="Q69" i="61"/>
  <c r="Q70" i="61"/>
  <c r="Q71" i="61"/>
  <c r="Q72" i="61"/>
  <c r="Q73" i="61"/>
  <c r="Q74" i="61"/>
  <c r="Q75" i="61"/>
  <c r="Q76" i="61"/>
  <c r="Q77" i="61"/>
  <c r="Q78" i="61"/>
  <c r="Q79" i="61"/>
  <c r="Q80" i="61"/>
  <c r="Q81" i="61"/>
  <c r="Q82" i="61"/>
  <c r="Q83" i="61"/>
  <c r="Q84" i="61"/>
  <c r="Q85" i="61"/>
  <c r="Q86" i="61"/>
  <c r="Q87" i="61"/>
  <c r="Q88" i="61"/>
  <c r="Q89" i="61"/>
  <c r="Q90" i="61"/>
  <c r="Q91" i="61"/>
  <c r="Q92" i="61"/>
  <c r="Q93" i="61"/>
  <c r="Q94" i="61"/>
  <c r="Q95" i="61"/>
  <c r="Q96" i="61"/>
  <c r="Q97" i="61"/>
  <c r="Q98" i="61"/>
  <c r="Q99" i="61"/>
  <c r="Q100" i="61"/>
  <c r="Q101" i="61"/>
  <c r="Q102" i="61"/>
  <c r="Q103" i="61"/>
  <c r="Q104" i="61"/>
  <c r="Q105" i="61"/>
  <c r="Q106" i="61"/>
  <c r="Q107" i="61"/>
  <c r="Q108" i="61"/>
  <c r="Q109" i="61"/>
  <c r="Q110" i="61"/>
  <c r="Q111" i="61"/>
  <c r="Q112" i="61"/>
  <c r="Q113" i="61"/>
  <c r="Q114" i="61"/>
  <c r="Q115" i="61"/>
  <c r="Q116" i="61"/>
  <c r="Q117" i="61"/>
  <c r="Q118" i="61"/>
  <c r="Q119" i="61"/>
  <c r="Q120" i="61"/>
  <c r="Q121" i="61"/>
  <c r="Q122" i="61"/>
  <c r="Q123" i="61"/>
  <c r="Q124" i="61"/>
  <c r="Q125" i="61"/>
  <c r="Q126" i="61"/>
  <c r="Q127" i="61"/>
  <c r="Q128" i="61"/>
  <c r="Q129" i="61"/>
  <c r="Q130" i="61"/>
  <c r="Q131" i="61"/>
  <c r="Q132" i="61"/>
  <c r="Q133" i="61"/>
  <c r="Q134" i="61"/>
  <c r="Q135" i="61"/>
  <c r="Q136" i="61"/>
  <c r="Q137" i="61"/>
  <c r="Q138" i="61"/>
  <c r="Q139" i="61"/>
  <c r="Q140" i="61"/>
  <c r="Q141" i="61"/>
  <c r="Q142" i="61"/>
  <c r="Q143" i="61"/>
  <c r="Q144" i="61"/>
  <c r="Q145" i="61"/>
  <c r="Q146" i="61"/>
  <c r="Q147" i="61"/>
  <c r="Q148" i="61"/>
  <c r="Q149" i="61"/>
  <c r="Q150" i="61"/>
  <c r="Q151" i="61"/>
  <c r="Q152" i="61"/>
  <c r="Q153" i="61"/>
  <c r="Q154" i="61"/>
  <c r="Q155" i="61"/>
  <c r="Q156" i="61"/>
  <c r="Q157" i="61"/>
  <c r="Q158" i="61"/>
  <c r="Q159" i="61"/>
  <c r="Q160" i="61"/>
  <c r="Q161" i="61"/>
  <c r="Q162" i="61"/>
  <c r="Q163" i="61"/>
  <c r="Q164" i="61"/>
  <c r="Q165" i="61"/>
  <c r="Q166" i="61"/>
  <c r="Q167" i="61"/>
  <c r="Q168" i="61"/>
  <c r="Q169" i="61"/>
  <c r="Q170" i="61"/>
  <c r="Q171" i="61"/>
  <c r="Q172" i="61"/>
  <c r="Q173" i="61"/>
  <c r="Q174" i="61"/>
  <c r="Q175" i="61"/>
  <c r="Q176" i="61"/>
  <c r="Q177" i="61"/>
  <c r="Q178" i="61"/>
  <c r="Q179" i="61"/>
  <c r="Q180" i="61"/>
  <c r="Q181" i="61"/>
  <c r="Q182" i="61"/>
  <c r="Q183" i="61"/>
  <c r="Q184" i="61"/>
  <c r="Q185" i="61"/>
  <c r="Q186" i="61"/>
  <c r="Q187" i="61"/>
  <c r="Q188" i="61"/>
  <c r="Q189" i="61"/>
  <c r="Q190" i="61"/>
  <c r="Q191" i="61"/>
  <c r="Q192" i="61"/>
  <c r="Q193" i="61"/>
  <c r="Q194" i="61"/>
  <c r="Q195" i="61"/>
  <c r="Q196" i="61"/>
  <c r="Q197" i="61"/>
  <c r="Q198" i="61"/>
  <c r="Q199" i="61"/>
  <c r="Q200" i="61"/>
  <c r="Q201" i="61"/>
  <c r="Q202" i="61"/>
  <c r="Q203" i="61"/>
  <c r="Q204" i="61"/>
  <c r="Q205" i="61"/>
  <c r="Q206" i="61"/>
  <c r="Q207" i="61"/>
  <c r="Q208" i="61"/>
  <c r="Q209" i="61"/>
  <c r="Q210" i="61"/>
  <c r="Q211" i="61"/>
  <c r="Q212" i="61"/>
  <c r="Q213" i="61"/>
  <c r="Q214" i="61"/>
  <c r="Q215" i="61"/>
  <c r="Q216" i="61"/>
  <c r="Q217" i="61"/>
  <c r="Q218" i="61"/>
  <c r="Q219" i="61"/>
  <c r="Q220" i="61"/>
  <c r="Q221" i="61"/>
  <c r="Q222" i="61"/>
  <c r="Q223" i="61"/>
  <c r="Q224" i="61"/>
  <c r="Q225" i="61"/>
  <c r="Q226" i="61"/>
  <c r="Q227" i="61"/>
  <c r="Q228" i="61"/>
  <c r="Q229" i="61"/>
  <c r="Q230" i="61"/>
  <c r="Q231" i="61"/>
  <c r="Q232" i="61"/>
  <c r="Q233" i="61"/>
  <c r="Q234" i="61"/>
  <c r="Q235" i="61"/>
  <c r="Q236" i="61"/>
  <c r="Q237" i="61"/>
  <c r="Q238" i="61"/>
  <c r="Q239" i="61"/>
  <c r="Q240" i="61"/>
  <c r="Q241" i="61"/>
  <c r="Q242" i="61"/>
  <c r="Q243" i="61"/>
  <c r="Q244" i="61"/>
  <c r="Q245" i="61"/>
  <c r="Q246" i="61"/>
  <c r="Q247" i="61"/>
  <c r="Q248" i="61"/>
  <c r="Q249" i="61"/>
  <c r="Q250" i="61"/>
  <c r="Q251" i="61"/>
  <c r="Q252" i="61"/>
  <c r="Q253" i="61"/>
  <c r="Q254" i="61"/>
  <c r="Q255" i="61"/>
  <c r="Q256" i="61"/>
  <c r="Q257" i="61"/>
  <c r="Q258" i="61"/>
  <c r="Q259" i="61"/>
  <c r="Q260" i="61"/>
  <c r="Q261" i="61"/>
  <c r="Q262" i="61"/>
  <c r="Q263" i="61"/>
  <c r="Q264" i="61"/>
  <c r="Q265" i="61"/>
  <c r="Q266" i="61"/>
  <c r="Q267" i="61"/>
  <c r="Q268" i="61"/>
  <c r="Q269" i="61"/>
  <c r="Q270" i="61"/>
  <c r="Q271" i="61"/>
  <c r="Q272" i="61"/>
  <c r="Q273" i="61"/>
  <c r="Q274" i="61"/>
  <c r="Q275" i="61"/>
  <c r="Q276" i="61"/>
  <c r="Q277" i="61"/>
  <c r="Q278" i="61"/>
  <c r="Q279" i="61"/>
  <c r="Q280" i="61"/>
  <c r="Q281" i="61"/>
  <c r="Q282" i="61"/>
  <c r="Q283" i="61"/>
  <c r="Q284" i="61"/>
  <c r="Q285" i="61"/>
  <c r="Q286" i="61"/>
  <c r="Q287" i="61"/>
  <c r="Q288" i="61"/>
  <c r="Q289" i="61"/>
  <c r="Q290" i="61"/>
  <c r="Q291" i="61"/>
  <c r="Q4" i="61"/>
  <c r="AA291" i="61" l="1"/>
  <c r="AA283" i="61"/>
  <c r="AA275" i="61"/>
  <c r="AA267" i="61"/>
  <c r="AA259" i="61"/>
  <c r="AA251" i="61"/>
  <c r="AA243" i="61"/>
  <c r="AA235" i="61"/>
  <c r="AA227" i="61"/>
  <c r="AA219" i="61"/>
  <c r="AA211" i="61"/>
  <c r="AA203" i="61"/>
  <c r="AA195" i="61"/>
  <c r="AA187" i="61"/>
  <c r="AA179" i="61"/>
  <c r="AA171" i="61"/>
  <c r="AA163" i="61"/>
  <c r="AA155" i="61"/>
  <c r="AA147" i="61"/>
  <c r="AA139" i="61"/>
  <c r="AA131" i="61"/>
  <c r="AA123" i="61"/>
  <c r="AA115" i="61"/>
  <c r="AA107" i="61"/>
  <c r="AA99" i="61"/>
  <c r="AA91" i="61"/>
  <c r="AA83" i="61"/>
  <c r="AA75" i="61"/>
  <c r="AA67" i="61"/>
  <c r="AA59" i="61"/>
  <c r="AA51" i="61"/>
  <c r="AA43" i="61"/>
  <c r="AA35" i="61"/>
  <c r="AA27" i="61"/>
  <c r="AA19" i="61"/>
  <c r="AA11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" i="61"/>
  <c r="Y291" i="61"/>
  <c r="Y290" i="61"/>
  <c r="Y289" i="61"/>
  <c r="Y288" i="61"/>
  <c r="Y283" i="61"/>
  <c r="Y282" i="61"/>
  <c r="Y281" i="61"/>
  <c r="Y280" i="61"/>
  <c r="Y275" i="61"/>
  <c r="Y274" i="61"/>
  <c r="Y273" i="61"/>
  <c r="Y272" i="61"/>
  <c r="Y267" i="61"/>
  <c r="Y266" i="61"/>
  <c r="Y265" i="61"/>
  <c r="Y264" i="61"/>
  <c r="Y259" i="61"/>
  <c r="Y258" i="61"/>
  <c r="Y257" i="61"/>
  <c r="Y256" i="61"/>
  <c r="Y251" i="61"/>
  <c r="Y250" i="61"/>
  <c r="Y249" i="61"/>
  <c r="Y248" i="61"/>
  <c r="Y243" i="61"/>
  <c r="Y242" i="61"/>
  <c r="Y241" i="61"/>
  <c r="Y240" i="61"/>
  <c r="Y235" i="61"/>
  <c r="Y234" i="61"/>
  <c r="Y233" i="61"/>
  <c r="Y232" i="61"/>
  <c r="Y227" i="61"/>
  <c r="Y226" i="61"/>
  <c r="Y225" i="61"/>
  <c r="Y224" i="61"/>
  <c r="Y219" i="61"/>
  <c r="Y218" i="61"/>
  <c r="Y217" i="61"/>
  <c r="Y216" i="61"/>
  <c r="Y211" i="61"/>
  <c r="Y210" i="61"/>
  <c r="Y209" i="61"/>
  <c r="Y208" i="61"/>
  <c r="Y203" i="61"/>
  <c r="Y202" i="61"/>
  <c r="Y201" i="61"/>
  <c r="Y200" i="61"/>
  <c r="Y195" i="61"/>
  <c r="Y194" i="61"/>
  <c r="Y193" i="61"/>
  <c r="Y192" i="61"/>
  <c r="Y187" i="61"/>
  <c r="Y186" i="61"/>
  <c r="Y185" i="61"/>
  <c r="Y184" i="61"/>
  <c r="Y179" i="61"/>
  <c r="Y178" i="61"/>
  <c r="Y177" i="61"/>
  <c r="Y176" i="61"/>
  <c r="Y171" i="61"/>
  <c r="Y170" i="61"/>
  <c r="Y169" i="61"/>
  <c r="Y168" i="61"/>
  <c r="Y163" i="61"/>
  <c r="Y162" i="61"/>
  <c r="Y161" i="61"/>
  <c r="Y160" i="61"/>
  <c r="Y155" i="61"/>
  <c r="Y154" i="61"/>
  <c r="Y153" i="61"/>
  <c r="Y152" i="61"/>
  <c r="Y147" i="61"/>
  <c r="Y146" i="61"/>
  <c r="Y145" i="61"/>
  <c r="Y144" i="61"/>
  <c r="Y139" i="61"/>
  <c r="Y138" i="61"/>
  <c r="Y137" i="61"/>
  <c r="Y136" i="61"/>
  <c r="Y131" i="61"/>
  <c r="Y130" i="61"/>
  <c r="Y129" i="61"/>
  <c r="Y128" i="61"/>
  <c r="Y123" i="61"/>
  <c r="Y122" i="61"/>
  <c r="Y121" i="61"/>
  <c r="Y120" i="61"/>
  <c r="Y115" i="61"/>
  <c r="Y114" i="61"/>
  <c r="Y113" i="61"/>
  <c r="Y112" i="61"/>
  <c r="Y107" i="61"/>
  <c r="Y106" i="61"/>
  <c r="Y105" i="61"/>
  <c r="Y104" i="61"/>
  <c r="Y99" i="61"/>
  <c r="Y98" i="61"/>
  <c r="Y97" i="61"/>
  <c r="Y96" i="61"/>
  <c r="Y91" i="61"/>
  <c r="Y90" i="61"/>
  <c r="Y89" i="61"/>
  <c r="Y88" i="61"/>
  <c r="Y83" i="61"/>
  <c r="Y82" i="61"/>
  <c r="Y81" i="61"/>
  <c r="Y80" i="61"/>
  <c r="Y75" i="61"/>
  <c r="Y74" i="61"/>
  <c r="Y73" i="61"/>
  <c r="Y72" i="61"/>
  <c r="Y67" i="61"/>
  <c r="Y66" i="61"/>
  <c r="Y65" i="61"/>
  <c r="Y64" i="61"/>
  <c r="Y59" i="61"/>
  <c r="Y58" i="61"/>
  <c r="Y57" i="61"/>
  <c r="Y56" i="61"/>
  <c r="Y51" i="61"/>
  <c r="Y50" i="61"/>
  <c r="Y49" i="61"/>
  <c r="Y48" i="61"/>
  <c r="Y43" i="61"/>
  <c r="Y42" i="61"/>
  <c r="Y41" i="61"/>
  <c r="Y40" i="61"/>
  <c r="Y35" i="61"/>
  <c r="Y34" i="61"/>
  <c r="Y33" i="61"/>
  <c r="Y32" i="61"/>
  <c r="Y27" i="61"/>
  <c r="Y26" i="61"/>
  <c r="Y25" i="61"/>
  <c r="Y24" i="61"/>
  <c r="Y19" i="61"/>
  <c r="Y18" i="61"/>
  <c r="Y17" i="61"/>
  <c r="Y16" i="61"/>
  <c r="Y11" i="61"/>
  <c r="Y10" i="61"/>
  <c r="Y9" i="61"/>
  <c r="Y8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" i="61"/>
  <c r="V12" i="61"/>
  <c r="AD12" i="61" s="1"/>
  <c r="V20" i="61"/>
  <c r="AD20" i="61" s="1"/>
  <c r="V28" i="61"/>
  <c r="AD28" i="61" s="1"/>
  <c r="V36" i="61"/>
  <c r="AD36" i="61" s="1"/>
  <c r="V44" i="61"/>
  <c r="AD44" i="61" s="1"/>
  <c r="V52" i="61"/>
  <c r="AD52" i="61" s="1"/>
  <c r="V60" i="61"/>
  <c r="AD60" i="61" s="1"/>
  <c r="V68" i="61"/>
  <c r="AD68" i="61" s="1"/>
  <c r="V76" i="61"/>
  <c r="AD76" i="61" s="1"/>
  <c r="V84" i="61"/>
  <c r="AD84" i="61" s="1"/>
  <c r="V92" i="61"/>
  <c r="AD92" i="61" s="1"/>
  <c r="V100" i="61"/>
  <c r="AD100" i="61" s="1"/>
  <c r="V108" i="61"/>
  <c r="AD108" i="61" s="1"/>
  <c r="V116" i="61"/>
  <c r="AD116" i="61" s="1"/>
  <c r="V124" i="61"/>
  <c r="AD124" i="61" s="1"/>
  <c r="V132" i="61"/>
  <c r="AD132" i="61" s="1"/>
  <c r="V140" i="61"/>
  <c r="AD140" i="61" s="1"/>
  <c r="V148" i="61"/>
  <c r="AD148" i="61" s="1"/>
  <c r="V156" i="61"/>
  <c r="AD156" i="61" s="1"/>
  <c r="V164" i="61"/>
  <c r="AD164" i="61" s="1"/>
  <c r="V172" i="61"/>
  <c r="AD172" i="61" s="1"/>
  <c r="V180" i="61"/>
  <c r="AD180" i="61" s="1"/>
  <c r="V188" i="61"/>
  <c r="AD188" i="61" s="1"/>
  <c r="V196" i="61"/>
  <c r="AD196" i="61" s="1"/>
  <c r="V204" i="61"/>
  <c r="AD204" i="61" s="1"/>
  <c r="V212" i="61"/>
  <c r="AD212" i="61" s="1"/>
  <c r="V220" i="61"/>
  <c r="AD220" i="61" s="1"/>
  <c r="V228" i="61"/>
  <c r="AD228" i="61" s="1"/>
  <c r="V236" i="61"/>
  <c r="AD236" i="61" s="1"/>
  <c r="V244" i="61"/>
  <c r="AD244" i="61" s="1"/>
  <c r="V252" i="61"/>
  <c r="AD252" i="61" s="1"/>
  <c r="V260" i="61"/>
  <c r="AD260" i="61" s="1"/>
  <c r="V268" i="61"/>
  <c r="AD268" i="61" s="1"/>
  <c r="V276" i="61"/>
  <c r="AD276" i="61" s="1"/>
  <c r="V284" i="61"/>
  <c r="AD284" i="61" s="1"/>
  <c r="V4" i="61"/>
  <c r="AD4" i="61" s="1"/>
  <c r="M5" i="59"/>
  <c r="V6" i="61" s="1"/>
  <c r="M6" i="59"/>
  <c r="V87" i="61" s="1"/>
  <c r="M7" i="59"/>
  <c r="V56" i="61" s="1"/>
  <c r="M8" i="59"/>
  <c r="M9" i="59"/>
  <c r="V18" i="61" s="1"/>
  <c r="M10" i="59"/>
  <c r="M4" i="59"/>
  <c r="S5" i="61"/>
  <c r="S6" i="61"/>
  <c r="S7" i="61"/>
  <c r="S8" i="61"/>
  <c r="S9" i="61"/>
  <c r="S10" i="61"/>
  <c r="S11" i="61"/>
  <c r="S12" i="61"/>
  <c r="S13" i="61"/>
  <c r="S14" i="61"/>
  <c r="S15" i="61"/>
  <c r="S16" i="61"/>
  <c r="S17" i="61"/>
  <c r="S18" i="61"/>
  <c r="S19" i="61"/>
  <c r="S20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S33" i="61"/>
  <c r="S34" i="61"/>
  <c r="S35" i="61"/>
  <c r="S36" i="61"/>
  <c r="S37" i="61"/>
  <c r="S38" i="61"/>
  <c r="S39" i="61"/>
  <c r="S40" i="61"/>
  <c r="S41" i="61"/>
  <c r="S42" i="61"/>
  <c r="S43" i="61"/>
  <c r="S44" i="61"/>
  <c r="S45" i="61"/>
  <c r="S46" i="61"/>
  <c r="S47" i="61"/>
  <c r="S48" i="61"/>
  <c r="S49" i="61"/>
  <c r="S50" i="61"/>
  <c r="S51" i="61"/>
  <c r="S52" i="61"/>
  <c r="S53" i="61"/>
  <c r="S54" i="61"/>
  <c r="S55" i="61"/>
  <c r="S56" i="61"/>
  <c r="S57" i="61"/>
  <c r="S58" i="61"/>
  <c r="S59" i="61"/>
  <c r="S60" i="61"/>
  <c r="S61" i="61"/>
  <c r="S62" i="61"/>
  <c r="S63" i="61"/>
  <c r="S64" i="61"/>
  <c r="S65" i="61"/>
  <c r="S66" i="61"/>
  <c r="S67" i="61"/>
  <c r="S68" i="61"/>
  <c r="S69" i="61"/>
  <c r="S70" i="61"/>
  <c r="S71" i="61"/>
  <c r="S72" i="61"/>
  <c r="S73" i="61"/>
  <c r="S74" i="61"/>
  <c r="S75" i="61"/>
  <c r="S76" i="61"/>
  <c r="S77" i="61"/>
  <c r="S78" i="61"/>
  <c r="S79" i="61"/>
  <c r="S80" i="61"/>
  <c r="S81" i="61"/>
  <c r="S82" i="61"/>
  <c r="S83" i="61"/>
  <c r="S84" i="61"/>
  <c r="S85" i="61"/>
  <c r="S86" i="61"/>
  <c r="S87" i="61"/>
  <c r="S88" i="61"/>
  <c r="S89" i="61"/>
  <c r="S90" i="61"/>
  <c r="S91" i="61"/>
  <c r="S92" i="61"/>
  <c r="S93" i="61"/>
  <c r="S94" i="61"/>
  <c r="S95" i="61"/>
  <c r="S96" i="61"/>
  <c r="S97" i="61"/>
  <c r="S98" i="61"/>
  <c r="S99" i="61"/>
  <c r="S100" i="61"/>
  <c r="S101" i="61"/>
  <c r="S102" i="61"/>
  <c r="S103" i="61"/>
  <c r="S104" i="61"/>
  <c r="S105" i="61"/>
  <c r="S106" i="61"/>
  <c r="S107" i="61"/>
  <c r="S108" i="61"/>
  <c r="S109" i="61"/>
  <c r="S110" i="61"/>
  <c r="S111" i="61"/>
  <c r="S112" i="61"/>
  <c r="S113" i="61"/>
  <c r="S114" i="61"/>
  <c r="S115" i="61"/>
  <c r="S116" i="61"/>
  <c r="S117" i="61"/>
  <c r="S118" i="61"/>
  <c r="S119" i="61"/>
  <c r="S120" i="61"/>
  <c r="S121" i="61"/>
  <c r="S122" i="61"/>
  <c r="S123" i="61"/>
  <c r="S124" i="61"/>
  <c r="S125" i="61"/>
  <c r="S126" i="61"/>
  <c r="S127" i="61"/>
  <c r="S128" i="61"/>
  <c r="S129" i="61"/>
  <c r="S130" i="61"/>
  <c r="S131" i="61"/>
  <c r="S132" i="61"/>
  <c r="S133" i="61"/>
  <c r="S134" i="61"/>
  <c r="S135" i="61"/>
  <c r="S136" i="61"/>
  <c r="S137" i="61"/>
  <c r="S138" i="61"/>
  <c r="S139" i="61"/>
  <c r="S140" i="61"/>
  <c r="S141" i="61"/>
  <c r="S142" i="61"/>
  <c r="S143" i="61"/>
  <c r="S144" i="61"/>
  <c r="S145" i="61"/>
  <c r="S146" i="61"/>
  <c r="S147" i="61"/>
  <c r="S148" i="61"/>
  <c r="S149" i="61"/>
  <c r="S150" i="61"/>
  <c r="S151" i="61"/>
  <c r="S152" i="61"/>
  <c r="S153" i="61"/>
  <c r="S154" i="61"/>
  <c r="S155" i="61"/>
  <c r="S156" i="61"/>
  <c r="S157" i="61"/>
  <c r="S158" i="61"/>
  <c r="S159" i="61"/>
  <c r="S160" i="61"/>
  <c r="S161" i="61"/>
  <c r="S162" i="61"/>
  <c r="S163" i="61"/>
  <c r="S164" i="61"/>
  <c r="S165" i="61"/>
  <c r="S166" i="61"/>
  <c r="S167" i="61"/>
  <c r="S168" i="61"/>
  <c r="S169" i="61"/>
  <c r="S170" i="61"/>
  <c r="S171" i="61"/>
  <c r="S172" i="61"/>
  <c r="S173" i="61"/>
  <c r="S174" i="61"/>
  <c r="S175" i="61"/>
  <c r="S176" i="61"/>
  <c r="S177" i="61"/>
  <c r="S178" i="61"/>
  <c r="S179" i="61"/>
  <c r="S180" i="61"/>
  <c r="S181" i="61"/>
  <c r="S182" i="61"/>
  <c r="S183" i="61"/>
  <c r="S184" i="61"/>
  <c r="S185" i="61"/>
  <c r="S186" i="61"/>
  <c r="S187" i="61"/>
  <c r="S188" i="61"/>
  <c r="S189" i="61"/>
  <c r="S190" i="61"/>
  <c r="S191" i="61"/>
  <c r="S192" i="61"/>
  <c r="S193" i="61"/>
  <c r="S194" i="61"/>
  <c r="S195" i="61"/>
  <c r="S196" i="61"/>
  <c r="S197" i="61"/>
  <c r="S198" i="61"/>
  <c r="S199" i="61"/>
  <c r="S200" i="61"/>
  <c r="S201" i="61"/>
  <c r="S202" i="61"/>
  <c r="S203" i="61"/>
  <c r="S204" i="61"/>
  <c r="S205" i="61"/>
  <c r="S206" i="61"/>
  <c r="S207" i="61"/>
  <c r="S208" i="61"/>
  <c r="S209" i="61"/>
  <c r="S210" i="61"/>
  <c r="S211" i="61"/>
  <c r="S212" i="61"/>
  <c r="S213" i="61"/>
  <c r="S214" i="61"/>
  <c r="S215" i="61"/>
  <c r="S216" i="61"/>
  <c r="S217" i="61"/>
  <c r="S218" i="61"/>
  <c r="S219" i="61"/>
  <c r="S220" i="61"/>
  <c r="S221" i="61"/>
  <c r="S222" i="61"/>
  <c r="S223" i="61"/>
  <c r="S224" i="61"/>
  <c r="S225" i="61"/>
  <c r="S226" i="61"/>
  <c r="S227" i="61"/>
  <c r="S228" i="61"/>
  <c r="S229" i="61"/>
  <c r="S230" i="61"/>
  <c r="S231" i="61"/>
  <c r="S232" i="61"/>
  <c r="S233" i="61"/>
  <c r="S234" i="61"/>
  <c r="S235" i="61"/>
  <c r="S236" i="61"/>
  <c r="S237" i="61"/>
  <c r="S238" i="61"/>
  <c r="S239" i="61"/>
  <c r="S240" i="61"/>
  <c r="S241" i="61"/>
  <c r="S242" i="61"/>
  <c r="S243" i="61"/>
  <c r="S244" i="61"/>
  <c r="S245" i="61"/>
  <c r="S246" i="61"/>
  <c r="S247" i="61"/>
  <c r="S248" i="61"/>
  <c r="S249" i="61"/>
  <c r="S250" i="61"/>
  <c r="S251" i="61"/>
  <c r="S252" i="61"/>
  <c r="S253" i="61"/>
  <c r="S254" i="61"/>
  <c r="S255" i="61"/>
  <c r="S256" i="61"/>
  <c r="S257" i="61"/>
  <c r="S258" i="61"/>
  <c r="S259" i="61"/>
  <c r="S260" i="61"/>
  <c r="S261" i="61"/>
  <c r="S262" i="61"/>
  <c r="S263" i="61"/>
  <c r="S264" i="61"/>
  <c r="S265" i="61"/>
  <c r="S266" i="61"/>
  <c r="S267" i="61"/>
  <c r="S268" i="61"/>
  <c r="S269" i="61"/>
  <c r="S270" i="61"/>
  <c r="S271" i="61"/>
  <c r="S272" i="61"/>
  <c r="S273" i="61"/>
  <c r="S274" i="61"/>
  <c r="S275" i="61"/>
  <c r="S276" i="61"/>
  <c r="S277" i="61"/>
  <c r="S278" i="61"/>
  <c r="S279" i="61"/>
  <c r="S280" i="61"/>
  <c r="S281" i="61"/>
  <c r="S282" i="61"/>
  <c r="S283" i="61"/>
  <c r="S284" i="61"/>
  <c r="S285" i="61"/>
  <c r="S286" i="61"/>
  <c r="S287" i="61"/>
  <c r="S288" i="61"/>
  <c r="S289" i="61"/>
  <c r="S290" i="61"/>
  <c r="S291" i="61"/>
  <c r="S4" i="61"/>
  <c r="V9" i="61" l="1"/>
  <c r="V17" i="61"/>
  <c r="V25" i="61"/>
  <c r="V33" i="61"/>
  <c r="V41" i="61"/>
  <c r="V49" i="61"/>
  <c r="V57" i="61"/>
  <c r="V65" i="61"/>
  <c r="V73" i="61"/>
  <c r="V288" i="61"/>
  <c r="V280" i="61"/>
  <c r="V272" i="61"/>
  <c r="V264" i="61"/>
  <c r="V256" i="61"/>
  <c r="V248" i="61"/>
  <c r="V240" i="61"/>
  <c r="V232" i="61"/>
  <c r="V224" i="61"/>
  <c r="V216" i="61"/>
  <c r="V208" i="61"/>
  <c r="V200" i="61"/>
  <c r="V192" i="61"/>
  <c r="V184" i="61"/>
  <c r="V176" i="61"/>
  <c r="V168" i="61"/>
  <c r="V160" i="61"/>
  <c r="V152" i="61"/>
  <c r="V144" i="61"/>
  <c r="V136" i="61"/>
  <c r="V128" i="61"/>
  <c r="V120" i="61"/>
  <c r="V112" i="61"/>
  <c r="V104" i="61"/>
  <c r="V96" i="61"/>
  <c r="V88" i="61"/>
  <c r="V78" i="61"/>
  <c r="V72" i="61"/>
  <c r="V64" i="61"/>
  <c r="V46" i="61"/>
  <c r="V26" i="61"/>
  <c r="V14" i="61"/>
  <c r="V11" i="61"/>
  <c r="V19" i="61"/>
  <c r="V27" i="61"/>
  <c r="V35" i="61"/>
  <c r="V43" i="61"/>
  <c r="V51" i="61"/>
  <c r="V59" i="61"/>
  <c r="V67" i="61"/>
  <c r="V75" i="61"/>
  <c r="V83" i="61"/>
  <c r="V5" i="61"/>
  <c r="V13" i="61"/>
  <c r="V21" i="61"/>
  <c r="V29" i="61"/>
  <c r="V37" i="61"/>
  <c r="V45" i="61"/>
  <c r="V53" i="61"/>
  <c r="V61" i="61"/>
  <c r="V69" i="61"/>
  <c r="V8" i="61"/>
  <c r="V16" i="61"/>
  <c r="V24" i="61"/>
  <c r="V32" i="61"/>
  <c r="V40" i="61"/>
  <c r="V48" i="61"/>
  <c r="V291" i="61"/>
  <c r="V287" i="61"/>
  <c r="V283" i="61"/>
  <c r="V279" i="61"/>
  <c r="V275" i="61"/>
  <c r="V271" i="61"/>
  <c r="V267" i="61"/>
  <c r="V263" i="61"/>
  <c r="V259" i="61"/>
  <c r="V255" i="61"/>
  <c r="V251" i="61"/>
  <c r="V247" i="61"/>
  <c r="V243" i="61"/>
  <c r="V239" i="61"/>
  <c r="V235" i="61"/>
  <c r="V231" i="61"/>
  <c r="V227" i="61"/>
  <c r="V223" i="61"/>
  <c r="V219" i="61"/>
  <c r="V215" i="61"/>
  <c r="V211" i="61"/>
  <c r="V207" i="61"/>
  <c r="V203" i="61"/>
  <c r="V199" i="61"/>
  <c r="V195" i="61"/>
  <c r="V191" i="61"/>
  <c r="V187" i="61"/>
  <c r="V183" i="61"/>
  <c r="V179" i="61"/>
  <c r="V175" i="61"/>
  <c r="V171" i="61"/>
  <c r="V167" i="61"/>
  <c r="V163" i="61"/>
  <c r="V159" i="61"/>
  <c r="V155" i="61"/>
  <c r="V151" i="61"/>
  <c r="V147" i="61"/>
  <c r="V143" i="61"/>
  <c r="V139" i="61"/>
  <c r="V135" i="61"/>
  <c r="V131" i="61"/>
  <c r="V127" i="61"/>
  <c r="V123" i="61"/>
  <c r="V119" i="61"/>
  <c r="V115" i="61"/>
  <c r="V111" i="61"/>
  <c r="V107" i="61"/>
  <c r="V103" i="61"/>
  <c r="V99" i="61"/>
  <c r="V95" i="61"/>
  <c r="V91" i="61"/>
  <c r="V82" i="61"/>
  <c r="V77" i="61"/>
  <c r="V70" i="61"/>
  <c r="V62" i="61"/>
  <c r="V54" i="61"/>
  <c r="V34" i="61"/>
  <c r="V22" i="61"/>
  <c r="V7" i="61"/>
  <c r="V15" i="61"/>
  <c r="V23" i="61"/>
  <c r="V31" i="61"/>
  <c r="V39" i="61"/>
  <c r="V47" i="61"/>
  <c r="V55" i="61"/>
  <c r="V63" i="61"/>
  <c r="V71" i="61"/>
  <c r="V79" i="61"/>
  <c r="V290" i="61"/>
  <c r="V286" i="61"/>
  <c r="V282" i="61"/>
  <c r="V278" i="61"/>
  <c r="V274" i="61"/>
  <c r="V270" i="61"/>
  <c r="V266" i="61"/>
  <c r="V262" i="61"/>
  <c r="V258" i="61"/>
  <c r="V254" i="61"/>
  <c r="V250" i="61"/>
  <c r="V246" i="61"/>
  <c r="V242" i="61"/>
  <c r="V238" i="61"/>
  <c r="V234" i="61"/>
  <c r="V230" i="61"/>
  <c r="V226" i="61"/>
  <c r="V222" i="61"/>
  <c r="V218" i="61"/>
  <c r="V214" i="61"/>
  <c r="V210" i="61"/>
  <c r="V206" i="61"/>
  <c r="V202" i="61"/>
  <c r="V198" i="61"/>
  <c r="V194" i="61"/>
  <c r="V190" i="61"/>
  <c r="V186" i="61"/>
  <c r="V182" i="61"/>
  <c r="V178" i="61"/>
  <c r="V174" i="61"/>
  <c r="V170" i="61"/>
  <c r="V166" i="61"/>
  <c r="V162" i="61"/>
  <c r="V158" i="61"/>
  <c r="V154" i="61"/>
  <c r="V150" i="61"/>
  <c r="V146" i="61"/>
  <c r="V142" i="61"/>
  <c r="V138" i="61"/>
  <c r="V134" i="61"/>
  <c r="V130" i="61"/>
  <c r="V126" i="61"/>
  <c r="V122" i="61"/>
  <c r="V118" i="61"/>
  <c r="V114" i="61"/>
  <c r="V110" i="61"/>
  <c r="V106" i="61"/>
  <c r="V102" i="61"/>
  <c r="V98" i="61"/>
  <c r="V94" i="61"/>
  <c r="V90" i="61"/>
  <c r="V86" i="61"/>
  <c r="V81" i="61"/>
  <c r="V42" i="61"/>
  <c r="V30" i="61"/>
  <c r="V10" i="61"/>
  <c r="V289" i="61"/>
  <c r="V285" i="61"/>
  <c r="V281" i="61"/>
  <c r="V277" i="61"/>
  <c r="V273" i="61"/>
  <c r="V269" i="61"/>
  <c r="V265" i="61"/>
  <c r="V261" i="61"/>
  <c r="V257" i="61"/>
  <c r="V253" i="61"/>
  <c r="V249" i="61"/>
  <c r="V245" i="61"/>
  <c r="V241" i="61"/>
  <c r="V237" i="61"/>
  <c r="V233" i="61"/>
  <c r="V229" i="61"/>
  <c r="V225" i="61"/>
  <c r="V221" i="61"/>
  <c r="V217" i="61"/>
  <c r="V213" i="61"/>
  <c r="V209" i="61"/>
  <c r="V205" i="61"/>
  <c r="V201" i="61"/>
  <c r="V197" i="61"/>
  <c r="V193" i="61"/>
  <c r="V189" i="61"/>
  <c r="V185" i="61"/>
  <c r="V181" i="61"/>
  <c r="V177" i="61"/>
  <c r="V173" i="61"/>
  <c r="V169" i="61"/>
  <c r="V165" i="61"/>
  <c r="V161" i="61"/>
  <c r="V157" i="61"/>
  <c r="V153" i="61"/>
  <c r="V149" i="61"/>
  <c r="V145" i="61"/>
  <c r="V141" i="61"/>
  <c r="V137" i="61"/>
  <c r="V133" i="61"/>
  <c r="V129" i="61"/>
  <c r="V125" i="61"/>
  <c r="V121" i="61"/>
  <c r="V117" i="61"/>
  <c r="V113" i="61"/>
  <c r="V109" i="61"/>
  <c r="V105" i="61"/>
  <c r="V101" i="61"/>
  <c r="V97" i="61"/>
  <c r="V93" i="61"/>
  <c r="V89" i="61"/>
  <c r="V85" i="61"/>
  <c r="V80" i="61"/>
  <c r="V74" i="61"/>
  <c r="V66" i="61"/>
  <c r="V58" i="61"/>
  <c r="V50" i="61"/>
  <c r="V38" i="61"/>
  <c r="K4" i="61"/>
  <c r="L4" i="61"/>
  <c r="M4" i="61"/>
  <c r="N4" i="61"/>
  <c r="J4" i="61"/>
  <c r="M2" i="59" l="1"/>
  <c r="L643" i="63" l="1"/>
  <c r="L642" i="63"/>
  <c r="L641" i="63"/>
  <c r="L640" i="63"/>
  <c r="L639" i="63"/>
  <c r="L638" i="63"/>
  <c r="L637" i="63"/>
  <c r="L636" i="63"/>
  <c r="L635" i="63"/>
  <c r="L634" i="63"/>
  <c r="L633" i="63"/>
  <c r="L632" i="63"/>
  <c r="L631" i="63"/>
  <c r="L630" i="63"/>
  <c r="L629" i="63"/>
  <c r="L628" i="63"/>
  <c r="L627" i="63"/>
  <c r="L626" i="63"/>
  <c r="L625" i="63"/>
  <c r="L624" i="63"/>
  <c r="L623" i="63"/>
  <c r="L622" i="63"/>
  <c r="L621" i="63"/>
  <c r="L620" i="63"/>
  <c r="J643" i="63"/>
  <c r="J637" i="63"/>
  <c r="J631" i="63"/>
  <c r="J625" i="63"/>
  <c r="J642" i="63"/>
  <c r="J641" i="63"/>
  <c r="J640" i="63"/>
  <c r="J639" i="63"/>
  <c r="J638" i="63"/>
  <c r="J636" i="63"/>
  <c r="J635" i="63"/>
  <c r="J634" i="63"/>
  <c r="J633" i="63"/>
  <c r="J632" i="63"/>
  <c r="J630" i="63"/>
  <c r="J629" i="63"/>
  <c r="J628" i="63"/>
  <c r="J627" i="63"/>
  <c r="J626" i="63"/>
  <c r="J624" i="63"/>
  <c r="J623" i="63"/>
  <c r="J622" i="63"/>
  <c r="J621" i="63"/>
  <c r="J620" i="63"/>
  <c r="J619" i="63"/>
  <c r="J618" i="63"/>
  <c r="J617" i="63"/>
  <c r="J616" i="63"/>
  <c r="J615" i="63"/>
  <c r="J614" i="63"/>
  <c r="J613" i="63"/>
  <c r="J612" i="63"/>
  <c r="J611" i="63"/>
  <c r="J610" i="63"/>
  <c r="J609" i="63" l="1"/>
  <c r="J608" i="63"/>
  <c r="J607" i="63"/>
  <c r="J606" i="63"/>
  <c r="J605" i="63"/>
  <c r="J604" i="63"/>
  <c r="J603" i="63"/>
  <c r="J602" i="63"/>
  <c r="J601" i="63"/>
  <c r="J600" i="63"/>
  <c r="J599" i="63"/>
  <c r="J598" i="63"/>
  <c r="J597" i="63"/>
  <c r="J596" i="63"/>
  <c r="J595" i="63"/>
  <c r="J594" i="63"/>
  <c r="J593" i="63"/>
  <c r="J592" i="63"/>
  <c r="J591" i="63"/>
  <c r="J590" i="63"/>
  <c r="J589" i="63"/>
  <c r="J588" i="63"/>
  <c r="J587" i="63"/>
  <c r="J586" i="63"/>
  <c r="J585" i="63"/>
  <c r="J584" i="63"/>
  <c r="J583" i="63"/>
  <c r="J582" i="63"/>
  <c r="J581" i="63"/>
  <c r="J580" i="63"/>
  <c r="H643" i="63"/>
  <c r="H642" i="63"/>
  <c r="H641" i="63"/>
  <c r="H640" i="63"/>
  <c r="H639" i="63"/>
  <c r="H638" i="63"/>
  <c r="H637" i="63"/>
  <c r="H636" i="63"/>
  <c r="H635" i="63"/>
  <c r="H634" i="63"/>
  <c r="H633" i="63"/>
  <c r="H632" i="63"/>
  <c r="H631" i="63"/>
  <c r="H630" i="63"/>
  <c r="H629" i="63"/>
  <c r="H628" i="63"/>
  <c r="H627" i="63"/>
  <c r="H626" i="63"/>
  <c r="H625" i="63"/>
  <c r="H624" i="63"/>
  <c r="H623" i="63"/>
  <c r="H622" i="63"/>
  <c r="H621" i="63"/>
  <c r="H620" i="63"/>
  <c r="H619" i="63"/>
  <c r="H618" i="63"/>
  <c r="H617" i="63"/>
  <c r="H616" i="63"/>
  <c r="H615" i="63"/>
  <c r="H614" i="63"/>
  <c r="H613" i="63"/>
  <c r="H612" i="63"/>
  <c r="H611" i="63"/>
  <c r="H610" i="63"/>
  <c r="H609" i="63"/>
  <c r="H608" i="63"/>
  <c r="H607" i="63"/>
  <c r="H606" i="63"/>
  <c r="H605" i="63"/>
  <c r="H604" i="63"/>
  <c r="H603" i="63"/>
  <c r="H602" i="63"/>
  <c r="H601" i="63"/>
  <c r="H600" i="63"/>
  <c r="H599" i="63"/>
  <c r="H598" i="63"/>
  <c r="H597" i="63"/>
  <c r="H596" i="63"/>
  <c r="H595" i="63"/>
  <c r="H594" i="63"/>
  <c r="H593" i="63"/>
  <c r="H592" i="63"/>
  <c r="H591" i="63"/>
  <c r="H590" i="63"/>
  <c r="H589" i="63"/>
  <c r="H588" i="63"/>
  <c r="H587" i="63"/>
  <c r="H586" i="63"/>
  <c r="H585" i="63"/>
  <c r="H584" i="63"/>
  <c r="H583" i="63"/>
  <c r="H582" i="63"/>
  <c r="H581" i="63"/>
  <c r="H580" i="63"/>
  <c r="F2180" i="62" l="1"/>
  <c r="H2180" i="62" s="1"/>
  <c r="F2181" i="62"/>
  <c r="H2181" i="62" s="1"/>
  <c r="F2182" i="62"/>
  <c r="H2182" i="62" s="1"/>
  <c r="F2183" i="62"/>
  <c r="H2183" i="62" s="1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87" i="62"/>
  <c r="P88" i="62"/>
  <c r="P89" i="62"/>
  <c r="P90" i="62"/>
  <c r="P91" i="62"/>
  <c r="P92" i="62"/>
  <c r="P93" i="62"/>
  <c r="P94" i="62"/>
  <c r="P95" i="62"/>
  <c r="P96" i="62"/>
  <c r="P97" i="62"/>
  <c r="P98" i="62"/>
  <c r="P99" i="62"/>
  <c r="P100" i="62"/>
  <c r="P101" i="62"/>
  <c r="P102" i="62"/>
  <c r="P103" i="62"/>
  <c r="P104" i="62"/>
  <c r="P105" i="62"/>
  <c r="P106" i="62"/>
  <c r="P107" i="62"/>
  <c r="P108" i="62"/>
  <c r="P109" i="62"/>
  <c r="P110" i="62"/>
  <c r="P111" i="62"/>
  <c r="P112" i="62"/>
  <c r="P113" i="62"/>
  <c r="P114" i="62"/>
  <c r="P115" i="62"/>
  <c r="P116" i="62"/>
  <c r="P117" i="62"/>
  <c r="P118" i="62"/>
  <c r="P119" i="62"/>
  <c r="P120" i="62"/>
  <c r="P121" i="62"/>
  <c r="P122" i="62"/>
  <c r="P123" i="62"/>
  <c r="P124" i="62"/>
  <c r="P125" i="62"/>
  <c r="P126" i="62"/>
  <c r="P127" i="62"/>
  <c r="P128" i="62"/>
  <c r="P129" i="62"/>
  <c r="P130" i="62"/>
  <c r="P131" i="62"/>
  <c r="P132" i="62"/>
  <c r="P133" i="62"/>
  <c r="P134" i="62"/>
  <c r="P135" i="62"/>
  <c r="P136" i="62"/>
  <c r="P137" i="62"/>
  <c r="P138" i="62"/>
  <c r="P139" i="62"/>
  <c r="P140" i="62"/>
  <c r="P141" i="62"/>
  <c r="P142" i="62"/>
  <c r="P143" i="62"/>
  <c r="P144" i="62"/>
  <c r="P145" i="62"/>
  <c r="P146" i="62"/>
  <c r="P147" i="62"/>
  <c r="P148" i="62"/>
  <c r="P149" i="62"/>
  <c r="P150" i="62"/>
  <c r="P151" i="62"/>
  <c r="P152" i="62"/>
  <c r="P153" i="62"/>
  <c r="P154" i="62"/>
  <c r="P155" i="62"/>
  <c r="P156" i="62"/>
  <c r="P157" i="62"/>
  <c r="P158" i="62"/>
  <c r="P159" i="62"/>
  <c r="P160" i="62"/>
  <c r="P161" i="62"/>
  <c r="P162" i="62"/>
  <c r="P163" i="62"/>
  <c r="P164" i="62"/>
  <c r="P165" i="62"/>
  <c r="P166" i="62"/>
  <c r="P167" i="62"/>
  <c r="P168" i="62"/>
  <c r="P169" i="62"/>
  <c r="P170" i="62"/>
  <c r="P171" i="62"/>
  <c r="P172" i="62"/>
  <c r="P173" i="62"/>
  <c r="P174" i="62"/>
  <c r="P175" i="62"/>
  <c r="P176" i="62"/>
  <c r="P177" i="62"/>
  <c r="P178" i="62"/>
  <c r="P179" i="62"/>
  <c r="P180" i="62"/>
  <c r="P181" i="62"/>
  <c r="P182" i="62"/>
  <c r="P183" i="62"/>
  <c r="P184" i="62"/>
  <c r="P185" i="62"/>
  <c r="P186" i="62"/>
  <c r="P187" i="62"/>
  <c r="P188" i="62"/>
  <c r="P189" i="62"/>
  <c r="P190" i="62"/>
  <c r="P191" i="62"/>
  <c r="P192" i="62"/>
  <c r="P193" i="62"/>
  <c r="P194" i="62"/>
  <c r="P195" i="62"/>
  <c r="P196" i="62"/>
  <c r="P197" i="62"/>
  <c r="P198" i="62"/>
  <c r="P199" i="62"/>
  <c r="P200" i="62"/>
  <c r="P201" i="62"/>
  <c r="P202" i="62"/>
  <c r="P203" i="62"/>
  <c r="P204" i="62"/>
  <c r="P205" i="62"/>
  <c r="P206" i="62"/>
  <c r="P207" i="62"/>
  <c r="P208" i="62"/>
  <c r="P209" i="62"/>
  <c r="P210" i="62"/>
  <c r="P211" i="62"/>
  <c r="P212" i="62"/>
  <c r="P213" i="62"/>
  <c r="P214" i="62"/>
  <c r="P215" i="62"/>
  <c r="P216" i="62"/>
  <c r="P217" i="62"/>
  <c r="P218" i="62"/>
  <c r="P219" i="62"/>
  <c r="P220" i="62"/>
  <c r="P221" i="62"/>
  <c r="P222" i="62"/>
  <c r="P223" i="62"/>
  <c r="P224" i="62"/>
  <c r="P225" i="62"/>
  <c r="P226" i="62"/>
  <c r="P227" i="62"/>
  <c r="P228" i="62"/>
  <c r="P229" i="62"/>
  <c r="P230" i="62"/>
  <c r="P231" i="62"/>
  <c r="P232" i="62"/>
  <c r="P233" i="62"/>
  <c r="P234" i="62"/>
  <c r="P235" i="62"/>
  <c r="P236" i="62"/>
  <c r="P237" i="62"/>
  <c r="P238" i="62"/>
  <c r="P239" i="62"/>
  <c r="P240" i="62"/>
  <c r="P241" i="62"/>
  <c r="P242" i="62"/>
  <c r="P243" i="62"/>
  <c r="P244" i="62"/>
  <c r="P245" i="62"/>
  <c r="P246" i="62"/>
  <c r="P247" i="62"/>
  <c r="P248" i="62"/>
  <c r="P249" i="62"/>
  <c r="P250" i="62"/>
  <c r="P251" i="62"/>
  <c r="P252" i="62"/>
  <c r="P253" i="62"/>
  <c r="P254" i="62"/>
  <c r="P255" i="62"/>
  <c r="P256" i="62"/>
  <c r="P257" i="62"/>
  <c r="P258" i="62"/>
  <c r="P259" i="62"/>
  <c r="P260" i="62"/>
  <c r="P261" i="62"/>
  <c r="P262" i="62"/>
  <c r="P263" i="62"/>
  <c r="P264" i="62"/>
  <c r="P265" i="62"/>
  <c r="P266" i="62"/>
  <c r="P267" i="62"/>
  <c r="P268" i="62"/>
  <c r="P269" i="62"/>
  <c r="P270" i="62"/>
  <c r="P271" i="62"/>
  <c r="P272" i="62"/>
  <c r="P273" i="62"/>
  <c r="P274" i="62"/>
  <c r="P275" i="62"/>
  <c r="P276" i="62"/>
  <c r="P277" i="62"/>
  <c r="P278" i="62"/>
  <c r="P279" i="62"/>
  <c r="P280" i="62"/>
  <c r="P281" i="62"/>
  <c r="P282" i="62"/>
  <c r="P283" i="62"/>
  <c r="P284" i="62"/>
  <c r="P285" i="62"/>
  <c r="P286" i="62"/>
  <c r="P287" i="62"/>
  <c r="P288" i="62"/>
  <c r="P289" i="62"/>
  <c r="P290" i="62"/>
  <c r="P291" i="62"/>
  <c r="P292" i="62"/>
  <c r="P293" i="62"/>
  <c r="P294" i="62"/>
  <c r="P295" i="62"/>
  <c r="P296" i="62"/>
  <c r="P297" i="62"/>
  <c r="P298" i="62"/>
  <c r="P299" i="62"/>
  <c r="P300" i="62"/>
  <c r="P301" i="62"/>
  <c r="P302" i="62"/>
  <c r="P303" i="62"/>
  <c r="P304" i="62"/>
  <c r="P305" i="62"/>
  <c r="P306" i="62"/>
  <c r="P307" i="62"/>
  <c r="P308" i="62"/>
  <c r="P309" i="62"/>
  <c r="P310" i="62"/>
  <c r="P311" i="62"/>
  <c r="P312" i="62"/>
  <c r="P313" i="62"/>
  <c r="P314" i="62"/>
  <c r="P315" i="62"/>
  <c r="P316" i="62"/>
  <c r="P317" i="62"/>
  <c r="P318" i="62"/>
  <c r="P319" i="62"/>
  <c r="P320" i="62"/>
  <c r="P321" i="62"/>
  <c r="P322" i="62"/>
  <c r="P323" i="62"/>
  <c r="P324" i="62"/>
  <c r="P325" i="62"/>
  <c r="P326" i="62"/>
  <c r="P327" i="62"/>
  <c r="P328" i="62"/>
  <c r="P329" i="62"/>
  <c r="P330" i="62"/>
  <c r="P331" i="62"/>
  <c r="P332" i="62"/>
  <c r="P333" i="62"/>
  <c r="P334" i="62"/>
  <c r="P335" i="62"/>
  <c r="P336" i="62"/>
  <c r="P337" i="62"/>
  <c r="P338" i="62"/>
  <c r="P339" i="62"/>
  <c r="P340" i="62"/>
  <c r="P341" i="62"/>
  <c r="P342" i="62"/>
  <c r="P343" i="62"/>
  <c r="P344" i="62"/>
  <c r="P345" i="62"/>
  <c r="P346" i="62"/>
  <c r="P347" i="62"/>
  <c r="P348" i="62"/>
  <c r="P349" i="62"/>
  <c r="P350" i="62"/>
  <c r="P351" i="62"/>
  <c r="P352" i="62"/>
  <c r="P353" i="62"/>
  <c r="P354" i="62"/>
  <c r="P355" i="62"/>
  <c r="P356" i="62"/>
  <c r="P357" i="62"/>
  <c r="P358" i="62"/>
  <c r="P359" i="62"/>
  <c r="P360" i="62"/>
  <c r="P361" i="62"/>
  <c r="P362" i="62"/>
  <c r="P363" i="62"/>
  <c r="P364" i="62"/>
  <c r="P365" i="62"/>
  <c r="P366" i="62"/>
  <c r="P367" i="62"/>
  <c r="P368" i="62"/>
  <c r="P369" i="62"/>
  <c r="P370" i="62"/>
  <c r="P371" i="62"/>
  <c r="P372" i="62"/>
  <c r="P373" i="62"/>
  <c r="P374" i="62"/>
  <c r="P375" i="62"/>
  <c r="P376" i="62"/>
  <c r="P377" i="62"/>
  <c r="P378" i="62"/>
  <c r="P379" i="62"/>
  <c r="P380" i="62"/>
  <c r="P381" i="62"/>
  <c r="P382" i="62"/>
  <c r="P383" i="62"/>
  <c r="P384" i="62"/>
  <c r="P385" i="62"/>
  <c r="P386" i="62"/>
  <c r="P387" i="62"/>
  <c r="P388" i="62"/>
  <c r="P389" i="62"/>
  <c r="P390" i="62"/>
  <c r="P391" i="62"/>
  <c r="P392" i="62"/>
  <c r="P393" i="62"/>
  <c r="P394" i="62"/>
  <c r="P395" i="62"/>
  <c r="P396" i="62"/>
  <c r="P397" i="62"/>
  <c r="P398" i="62"/>
  <c r="P399" i="62"/>
  <c r="P400" i="62"/>
  <c r="P401" i="62"/>
  <c r="P402" i="62"/>
  <c r="P403" i="62"/>
  <c r="P404" i="62"/>
  <c r="P405" i="62"/>
  <c r="P406" i="62"/>
  <c r="P407" i="62"/>
  <c r="P408" i="62"/>
  <c r="P409" i="62"/>
  <c r="P410" i="62"/>
  <c r="P411" i="62"/>
  <c r="P412" i="62"/>
  <c r="P413" i="62"/>
  <c r="P414" i="62"/>
  <c r="P415" i="62"/>
  <c r="P416" i="62"/>
  <c r="P417" i="62"/>
  <c r="P418" i="62"/>
  <c r="P419" i="62"/>
  <c r="P420" i="62"/>
  <c r="P421" i="62"/>
  <c r="P422" i="62"/>
  <c r="P423" i="62"/>
  <c r="P424" i="62"/>
  <c r="P425" i="62"/>
  <c r="P426" i="62"/>
  <c r="P427" i="62"/>
  <c r="P428" i="62"/>
  <c r="P429" i="62"/>
  <c r="P430" i="62"/>
  <c r="P431" i="62"/>
  <c r="P432" i="62"/>
  <c r="P433" i="62"/>
  <c r="P434" i="62"/>
  <c r="P435" i="62"/>
  <c r="P436" i="62"/>
  <c r="P437" i="62"/>
  <c r="P438" i="62"/>
  <c r="P439" i="62"/>
  <c r="P440" i="62"/>
  <c r="P441" i="62"/>
  <c r="P442" i="62"/>
  <c r="P443" i="62"/>
  <c r="P444" i="62"/>
  <c r="P445" i="62"/>
  <c r="P446" i="62"/>
  <c r="P447" i="62"/>
  <c r="P448" i="62"/>
  <c r="P449" i="62"/>
  <c r="P450" i="62"/>
  <c r="P451" i="62"/>
  <c r="P452" i="62"/>
  <c r="P453" i="62"/>
  <c r="P454" i="62"/>
  <c r="P455" i="62"/>
  <c r="P456" i="62"/>
  <c r="P457" i="62"/>
  <c r="P458" i="62"/>
  <c r="P459" i="62"/>
  <c r="P460" i="62"/>
  <c r="P461" i="62"/>
  <c r="P462" i="62"/>
  <c r="P463" i="62"/>
  <c r="P464" i="62"/>
  <c r="P465" i="62"/>
  <c r="P466" i="62"/>
  <c r="P467" i="62"/>
  <c r="P468" i="62"/>
  <c r="P469" i="62"/>
  <c r="P470" i="62"/>
  <c r="P471" i="62"/>
  <c r="P472" i="62"/>
  <c r="P473" i="62"/>
  <c r="P474" i="62"/>
  <c r="P475" i="62"/>
  <c r="P476" i="62"/>
  <c r="P477" i="62"/>
  <c r="P478" i="62"/>
  <c r="P479" i="62"/>
  <c r="P480" i="62"/>
  <c r="P481" i="62"/>
  <c r="P482" i="62"/>
  <c r="P483" i="62"/>
  <c r="P484" i="62"/>
  <c r="P485" i="62"/>
  <c r="P486" i="62"/>
  <c r="P487" i="62"/>
  <c r="P488" i="62"/>
  <c r="P489" i="62"/>
  <c r="P490" i="62"/>
  <c r="P491" i="62"/>
  <c r="P492" i="62"/>
  <c r="P493" i="62"/>
  <c r="P494" i="62"/>
  <c r="P495" i="62"/>
  <c r="P496" i="62"/>
  <c r="P497" i="62"/>
  <c r="P498" i="62"/>
  <c r="P499" i="62"/>
  <c r="P500" i="62"/>
  <c r="P501" i="62"/>
  <c r="P502" i="62"/>
  <c r="P503" i="62"/>
  <c r="P504" i="62"/>
  <c r="P505" i="62"/>
  <c r="P506" i="62"/>
  <c r="P507" i="62"/>
  <c r="P508" i="62"/>
  <c r="P509" i="62"/>
  <c r="P510" i="62"/>
  <c r="P511" i="62"/>
  <c r="P512" i="62"/>
  <c r="P513" i="62"/>
  <c r="P514" i="62"/>
  <c r="P515" i="62"/>
  <c r="P516" i="62"/>
  <c r="P517" i="62"/>
  <c r="P518" i="62"/>
  <c r="P519" i="62"/>
  <c r="P520" i="62"/>
  <c r="P521" i="62"/>
  <c r="P522" i="62"/>
  <c r="P523" i="62"/>
  <c r="P524" i="62"/>
  <c r="P525" i="62"/>
  <c r="P526" i="62"/>
  <c r="P527" i="62"/>
  <c r="P528" i="62"/>
  <c r="P529" i="62"/>
  <c r="P530" i="62"/>
  <c r="P531" i="62"/>
  <c r="P532" i="62"/>
  <c r="P533" i="62"/>
  <c r="P534" i="62"/>
  <c r="P535" i="62"/>
  <c r="P536" i="62"/>
  <c r="P537" i="62"/>
  <c r="P538" i="62"/>
  <c r="P539" i="62"/>
  <c r="P540" i="62"/>
  <c r="P541" i="62"/>
  <c r="P542" i="62"/>
  <c r="P543" i="62"/>
  <c r="P544" i="62"/>
  <c r="P545" i="62"/>
  <c r="P546" i="62"/>
  <c r="P547" i="62"/>
  <c r="P548" i="62"/>
  <c r="P549" i="62"/>
  <c r="P550" i="62"/>
  <c r="P551" i="62"/>
  <c r="P552" i="62"/>
  <c r="P553" i="62"/>
  <c r="P554" i="62"/>
  <c r="P555" i="62"/>
  <c r="P556" i="62"/>
  <c r="P557" i="62"/>
  <c r="P558" i="62"/>
  <c r="P559" i="62"/>
  <c r="P560" i="62"/>
  <c r="P561" i="62"/>
  <c r="P562" i="62"/>
  <c r="P563" i="62"/>
  <c r="P564" i="62"/>
  <c r="P565" i="62"/>
  <c r="P566" i="62"/>
  <c r="P567" i="62"/>
  <c r="P568" i="62"/>
  <c r="P569" i="62"/>
  <c r="P570" i="62"/>
  <c r="P571" i="62"/>
  <c r="P572" i="62"/>
  <c r="P573" i="62"/>
  <c r="P574" i="62"/>
  <c r="P575" i="62"/>
  <c r="P576" i="62"/>
  <c r="P577" i="62"/>
  <c r="P578" i="62"/>
  <c r="P579" i="62"/>
  <c r="P580" i="62"/>
  <c r="P581" i="62"/>
  <c r="P582" i="62"/>
  <c r="P583" i="62"/>
  <c r="P584" i="62"/>
  <c r="P585" i="62"/>
  <c r="P586" i="62"/>
  <c r="P587" i="62"/>
  <c r="P588" i="62"/>
  <c r="P589" i="62"/>
  <c r="P590" i="62"/>
  <c r="P591" i="62"/>
  <c r="P592" i="62"/>
  <c r="P593" i="62"/>
  <c r="P594" i="62"/>
  <c r="P595" i="62"/>
  <c r="P596" i="62"/>
  <c r="P597" i="62"/>
  <c r="P598" i="62"/>
  <c r="P599" i="62"/>
  <c r="P600" i="62"/>
  <c r="P601" i="62"/>
  <c r="P602" i="62"/>
  <c r="P603" i="62"/>
  <c r="P604" i="62"/>
  <c r="P605" i="62"/>
  <c r="P606" i="62"/>
  <c r="P607" i="62"/>
  <c r="P608" i="62"/>
  <c r="P609" i="62"/>
  <c r="P610" i="62"/>
  <c r="P611" i="62"/>
  <c r="P612" i="62"/>
  <c r="P613" i="62"/>
  <c r="P614" i="62"/>
  <c r="P615" i="62"/>
  <c r="P616" i="62"/>
  <c r="P617" i="62"/>
  <c r="P618" i="62"/>
  <c r="P619" i="62"/>
  <c r="P620" i="62"/>
  <c r="P621" i="62"/>
  <c r="P622" i="62"/>
  <c r="P623" i="62"/>
  <c r="P624" i="62"/>
  <c r="P625" i="62"/>
  <c r="P626" i="62"/>
  <c r="P627" i="62"/>
  <c r="P628" i="62"/>
  <c r="P629" i="62"/>
  <c r="P630" i="62"/>
  <c r="P631" i="62"/>
  <c r="P632" i="62"/>
  <c r="P633" i="62"/>
  <c r="P634" i="62"/>
  <c r="P635" i="62"/>
  <c r="P636" i="62"/>
  <c r="P637" i="62"/>
  <c r="P638" i="62"/>
  <c r="P639" i="62"/>
  <c r="P640" i="62"/>
  <c r="P641" i="62"/>
  <c r="P642" i="62"/>
  <c r="P643" i="62"/>
  <c r="P644" i="62"/>
  <c r="P645" i="62"/>
  <c r="P646" i="62"/>
  <c r="P647" i="62"/>
  <c r="P648" i="62"/>
  <c r="P649" i="62"/>
  <c r="P650" i="62"/>
  <c r="P651" i="62"/>
  <c r="P652" i="62"/>
  <c r="P653" i="62"/>
  <c r="P654" i="62"/>
  <c r="P655" i="62"/>
  <c r="P656" i="62"/>
  <c r="P657" i="62"/>
  <c r="P658" i="62"/>
  <c r="P659" i="62"/>
  <c r="P660" i="62"/>
  <c r="P661" i="62"/>
  <c r="P662" i="62"/>
  <c r="P663" i="62"/>
  <c r="P664" i="62"/>
  <c r="P665" i="62"/>
  <c r="P666" i="62"/>
  <c r="P667" i="62"/>
  <c r="P668" i="62"/>
  <c r="P669" i="62"/>
  <c r="P670" i="62"/>
  <c r="P671" i="62"/>
  <c r="P672" i="62"/>
  <c r="P673" i="62"/>
  <c r="P674" i="62"/>
  <c r="P675" i="62"/>
  <c r="P676" i="62"/>
  <c r="P677" i="62"/>
  <c r="P678" i="62"/>
  <c r="P679" i="62"/>
  <c r="P680" i="62"/>
  <c r="P681" i="62"/>
  <c r="P682" i="62"/>
  <c r="P683" i="62"/>
  <c r="P684" i="62"/>
  <c r="P685" i="62"/>
  <c r="P686" i="62"/>
  <c r="P687" i="62"/>
  <c r="P688" i="62"/>
  <c r="P689" i="62"/>
  <c r="P690" i="62"/>
  <c r="P691" i="62"/>
  <c r="P692" i="62"/>
  <c r="P693" i="62"/>
  <c r="P694" i="62"/>
  <c r="P695" i="62"/>
  <c r="P696" i="62"/>
  <c r="P697" i="62"/>
  <c r="P698" i="62"/>
  <c r="P699" i="62"/>
  <c r="P700" i="62"/>
  <c r="P701" i="62"/>
  <c r="P702" i="62"/>
  <c r="P703" i="62"/>
  <c r="P704" i="62"/>
  <c r="P705" i="62"/>
  <c r="P706" i="62"/>
  <c r="P707" i="62"/>
  <c r="P708" i="62"/>
  <c r="P709" i="62"/>
  <c r="P710" i="62"/>
  <c r="P711" i="62"/>
  <c r="P712" i="62"/>
  <c r="P713" i="62"/>
  <c r="P714" i="62"/>
  <c r="P715" i="62"/>
  <c r="P716" i="62"/>
  <c r="P717" i="62"/>
  <c r="P718" i="62"/>
  <c r="P719" i="62"/>
  <c r="P720" i="62"/>
  <c r="P721" i="62"/>
  <c r="P722" i="62"/>
  <c r="P723" i="62"/>
  <c r="P724" i="62"/>
  <c r="P725" i="62"/>
  <c r="P726" i="62"/>
  <c r="P727" i="62"/>
  <c r="P728" i="62"/>
  <c r="P729" i="62"/>
  <c r="P730" i="62"/>
  <c r="P731" i="62"/>
  <c r="P732" i="62"/>
  <c r="P733" i="62"/>
  <c r="P734" i="62"/>
  <c r="P735" i="62"/>
  <c r="P736" i="62"/>
  <c r="P737" i="62"/>
  <c r="P738" i="62"/>
  <c r="P739" i="62"/>
  <c r="P740" i="62"/>
  <c r="P741" i="62"/>
  <c r="P742" i="62"/>
  <c r="P743" i="62"/>
  <c r="P744" i="62"/>
  <c r="P745" i="62"/>
  <c r="P746" i="62"/>
  <c r="P747" i="62"/>
  <c r="P748" i="62"/>
  <c r="P749" i="62"/>
  <c r="P750" i="62"/>
  <c r="P751" i="62"/>
  <c r="P752" i="62"/>
  <c r="P753" i="62"/>
  <c r="P754" i="62"/>
  <c r="P755" i="62"/>
  <c r="P756" i="62"/>
  <c r="P757" i="62"/>
  <c r="P758" i="62"/>
  <c r="P759" i="62"/>
  <c r="P760" i="62"/>
  <c r="P761" i="62"/>
  <c r="P762" i="62"/>
  <c r="P763" i="62"/>
  <c r="P764" i="62"/>
  <c r="P765" i="62"/>
  <c r="P766" i="62"/>
  <c r="P767" i="62"/>
  <c r="P768" i="62"/>
  <c r="P769" i="62"/>
  <c r="P770" i="62"/>
  <c r="P771" i="62"/>
  <c r="P772" i="62"/>
  <c r="P773" i="62"/>
  <c r="P774" i="62"/>
  <c r="P775" i="62"/>
  <c r="P776" i="62"/>
  <c r="P777" i="62"/>
  <c r="P778" i="62"/>
  <c r="P779" i="62"/>
  <c r="P780" i="62"/>
  <c r="P781" i="62"/>
  <c r="P782" i="62"/>
  <c r="P783" i="62"/>
  <c r="P784" i="62"/>
  <c r="P785" i="62"/>
  <c r="P786" i="62"/>
  <c r="P787" i="62"/>
  <c r="P788" i="62"/>
  <c r="P789" i="62"/>
  <c r="P790" i="62"/>
  <c r="P791" i="62"/>
  <c r="P792" i="62"/>
  <c r="P793" i="62"/>
  <c r="P794" i="62"/>
  <c r="P795" i="62"/>
  <c r="P796" i="62"/>
  <c r="P797" i="62"/>
  <c r="P798" i="62"/>
  <c r="P799" i="62"/>
  <c r="P800" i="62"/>
  <c r="P801" i="62"/>
  <c r="P802" i="62"/>
  <c r="P803" i="62"/>
  <c r="P804" i="62"/>
  <c r="P805" i="62"/>
  <c r="P806" i="62"/>
  <c r="P807" i="62"/>
  <c r="P808" i="62"/>
  <c r="P809" i="62"/>
  <c r="P810" i="62"/>
  <c r="P811" i="62"/>
  <c r="P812" i="62"/>
  <c r="P813" i="62"/>
  <c r="P814" i="62"/>
  <c r="P815" i="62"/>
  <c r="P816" i="62"/>
  <c r="P817" i="62"/>
  <c r="P818" i="62"/>
  <c r="P819" i="62"/>
  <c r="P820" i="62"/>
  <c r="P821" i="62"/>
  <c r="P822" i="62"/>
  <c r="P823" i="62"/>
  <c r="P824" i="62"/>
  <c r="P825" i="62"/>
  <c r="P826" i="62"/>
  <c r="P827" i="62"/>
  <c r="P828" i="62"/>
  <c r="P829" i="62"/>
  <c r="P830" i="62"/>
  <c r="P831" i="62"/>
  <c r="P832" i="62"/>
  <c r="P833" i="62"/>
  <c r="P834" i="62"/>
  <c r="P835" i="62"/>
  <c r="P836" i="62"/>
  <c r="P837" i="62"/>
  <c r="P838" i="62"/>
  <c r="P839" i="62"/>
  <c r="P840" i="62"/>
  <c r="P841" i="62"/>
  <c r="P842" i="62"/>
  <c r="P843" i="62"/>
  <c r="P844" i="62"/>
  <c r="P845" i="62"/>
  <c r="P846" i="62"/>
  <c r="P847" i="62"/>
  <c r="P848" i="62"/>
  <c r="P849" i="62"/>
  <c r="P850" i="62"/>
  <c r="P851" i="62"/>
  <c r="P852" i="62"/>
  <c r="P853" i="62"/>
  <c r="P854" i="62"/>
  <c r="P855" i="62"/>
  <c r="P856" i="62"/>
  <c r="P857" i="62"/>
  <c r="P858" i="62"/>
  <c r="P859" i="62"/>
  <c r="P860" i="62"/>
  <c r="P861" i="62"/>
  <c r="P862" i="62"/>
  <c r="P863" i="62"/>
  <c r="P864" i="62"/>
  <c r="P865" i="62"/>
  <c r="P866" i="62"/>
  <c r="P867" i="62"/>
  <c r="P868" i="62"/>
  <c r="P869" i="62"/>
  <c r="P870" i="62"/>
  <c r="P871" i="62"/>
  <c r="P872" i="62"/>
  <c r="P873" i="62"/>
  <c r="P874" i="62"/>
  <c r="P875" i="62"/>
  <c r="P876" i="62"/>
  <c r="P877" i="62"/>
  <c r="P878" i="62"/>
  <c r="P879" i="62"/>
  <c r="P880" i="62"/>
  <c r="P881" i="62"/>
  <c r="P882" i="62"/>
  <c r="P883" i="62"/>
  <c r="P884" i="62"/>
  <c r="P885" i="62"/>
  <c r="P886" i="62"/>
  <c r="P887" i="62"/>
  <c r="P888" i="62"/>
  <c r="P889" i="62"/>
  <c r="P890" i="62"/>
  <c r="P891" i="62"/>
  <c r="P892" i="62"/>
  <c r="P893" i="62"/>
  <c r="P894" i="62"/>
  <c r="P895" i="62"/>
  <c r="P896" i="62"/>
  <c r="P897" i="62"/>
  <c r="P898" i="62"/>
  <c r="P899" i="62"/>
  <c r="P900" i="62"/>
  <c r="P901" i="62"/>
  <c r="P902" i="62"/>
  <c r="P903" i="62"/>
  <c r="P904" i="62"/>
  <c r="P905" i="62"/>
  <c r="P906" i="62"/>
  <c r="P907" i="62"/>
  <c r="P908" i="62"/>
  <c r="P909" i="62"/>
  <c r="P910" i="62"/>
  <c r="P911" i="62"/>
  <c r="P912" i="62"/>
  <c r="P913" i="62"/>
  <c r="P914" i="62"/>
  <c r="P915" i="62"/>
  <c r="P916" i="62"/>
  <c r="P917" i="62"/>
  <c r="P918" i="62"/>
  <c r="P919" i="62"/>
  <c r="P920" i="62"/>
  <c r="P921" i="62"/>
  <c r="P922" i="62"/>
  <c r="P923" i="62"/>
  <c r="P924" i="62"/>
  <c r="P925" i="62"/>
  <c r="P926" i="62"/>
  <c r="P927" i="62"/>
  <c r="P928" i="62"/>
  <c r="P929" i="62"/>
  <c r="P930" i="62"/>
  <c r="P931" i="62"/>
  <c r="P932" i="62"/>
  <c r="P933" i="62"/>
  <c r="P934" i="62"/>
  <c r="P935" i="62"/>
  <c r="P936" i="62"/>
  <c r="P937" i="62"/>
  <c r="P938" i="62"/>
  <c r="P939" i="62"/>
  <c r="P940" i="62"/>
  <c r="P941" i="62"/>
  <c r="P942" i="62"/>
  <c r="P943" i="62"/>
  <c r="P944" i="62"/>
  <c r="P945" i="62"/>
  <c r="P946" i="62"/>
  <c r="P947" i="62"/>
  <c r="P948" i="62"/>
  <c r="P949" i="62"/>
  <c r="P950" i="62"/>
  <c r="P951" i="62"/>
  <c r="P952" i="62"/>
  <c r="P953" i="62"/>
  <c r="P954" i="62"/>
  <c r="P955" i="62"/>
  <c r="P956" i="62"/>
  <c r="P957" i="62"/>
  <c r="P958" i="62"/>
  <c r="P959" i="62"/>
  <c r="P960" i="62"/>
  <c r="P961" i="62"/>
  <c r="P962" i="62"/>
  <c r="P963" i="62"/>
  <c r="P964" i="62"/>
  <c r="P965" i="62"/>
  <c r="P966" i="62"/>
  <c r="P967" i="62"/>
  <c r="P968" i="62"/>
  <c r="P969" i="62"/>
  <c r="P970" i="62"/>
  <c r="P971" i="62"/>
  <c r="P972" i="62"/>
  <c r="P973" i="62"/>
  <c r="P974" i="62"/>
  <c r="P975" i="62"/>
  <c r="P976" i="62"/>
  <c r="P977" i="62"/>
  <c r="P978" i="62"/>
  <c r="P979" i="62"/>
  <c r="P980" i="62"/>
  <c r="P981" i="62"/>
  <c r="P982" i="62"/>
  <c r="P983" i="62"/>
  <c r="P984" i="62"/>
  <c r="P985" i="62"/>
  <c r="P986" i="62"/>
  <c r="P987" i="62"/>
  <c r="P988" i="62"/>
  <c r="P989" i="62"/>
  <c r="P990" i="62"/>
  <c r="P991" i="62"/>
  <c r="P992" i="62"/>
  <c r="P993" i="62"/>
  <c r="P994" i="62"/>
  <c r="P995" i="62"/>
  <c r="P996" i="62"/>
  <c r="P997" i="62"/>
  <c r="P998" i="62"/>
  <c r="P999" i="62"/>
  <c r="P1000" i="62"/>
  <c r="P1001" i="62"/>
  <c r="P1002" i="62"/>
  <c r="P1003" i="62"/>
  <c r="P1004" i="62"/>
  <c r="P1005" i="62"/>
  <c r="P1006" i="62"/>
  <c r="P1007" i="62"/>
  <c r="P1008" i="62"/>
  <c r="P1009" i="62"/>
  <c r="P1010" i="62"/>
  <c r="P1011" i="62"/>
  <c r="P1012" i="62"/>
  <c r="P1013" i="62"/>
  <c r="P1014" i="62"/>
  <c r="P1015" i="62"/>
  <c r="P1016" i="62"/>
  <c r="P1017" i="62"/>
  <c r="P1018" i="62"/>
  <c r="P1019" i="62"/>
  <c r="P1020" i="62"/>
  <c r="P1021" i="62"/>
  <c r="P1022" i="62"/>
  <c r="P1023" i="62"/>
  <c r="P1024" i="62"/>
  <c r="P1025" i="62"/>
  <c r="P1026" i="62"/>
  <c r="P1027" i="62"/>
  <c r="P1028" i="62"/>
  <c r="P1029" i="62"/>
  <c r="P1030" i="62"/>
  <c r="P1031" i="62"/>
  <c r="P1032" i="62"/>
  <c r="P1033" i="62"/>
  <c r="P1034" i="62"/>
  <c r="P1035" i="62"/>
  <c r="P1036" i="62"/>
  <c r="P1037" i="62"/>
  <c r="P1038" i="62"/>
  <c r="P1039" i="62"/>
  <c r="P1040" i="62"/>
  <c r="P1041" i="62"/>
  <c r="P1042" i="62"/>
  <c r="P1043" i="62"/>
  <c r="P1044" i="62"/>
  <c r="P1045" i="62"/>
  <c r="P1046" i="62"/>
  <c r="P1047" i="62"/>
  <c r="P1048" i="62"/>
  <c r="P1049" i="62"/>
  <c r="P1050" i="62"/>
  <c r="P1051" i="62"/>
  <c r="P1052" i="62"/>
  <c r="P1053" i="62"/>
  <c r="P1054" i="62"/>
  <c r="P1055" i="62"/>
  <c r="P1056" i="62"/>
  <c r="P1057" i="62"/>
  <c r="P1058" i="62"/>
  <c r="P1059" i="62"/>
  <c r="P1060" i="62"/>
  <c r="P1061" i="62"/>
  <c r="P1062" i="62"/>
  <c r="P1063" i="62"/>
  <c r="P1064" i="62"/>
  <c r="P1065" i="62"/>
  <c r="P1066" i="62"/>
  <c r="P1067" i="62"/>
  <c r="P1068" i="62"/>
  <c r="P1069" i="62"/>
  <c r="P1070" i="62"/>
  <c r="P1071" i="62"/>
  <c r="P1072" i="62"/>
  <c r="P1073" i="62"/>
  <c r="P1074" i="62"/>
  <c r="P1075" i="62"/>
  <c r="P1076" i="62"/>
  <c r="P1077" i="62"/>
  <c r="P1078" i="62"/>
  <c r="P1079" i="62"/>
  <c r="P1080" i="62"/>
  <c r="P1081" i="62"/>
  <c r="P1082" i="62"/>
  <c r="P1083" i="62"/>
  <c r="P1084" i="62"/>
  <c r="P1085" i="62"/>
  <c r="P1086" i="62"/>
  <c r="P1087" i="62"/>
  <c r="P1088" i="62"/>
  <c r="P1089" i="62"/>
  <c r="P1090" i="62"/>
  <c r="P1091" i="62"/>
  <c r="P1092" i="62"/>
  <c r="P1093" i="62"/>
  <c r="P1094" i="62"/>
  <c r="P1095" i="62"/>
  <c r="P1096" i="62"/>
  <c r="P1097" i="62"/>
  <c r="P1098" i="62"/>
  <c r="P1099" i="62"/>
  <c r="P1100" i="62"/>
  <c r="P1101" i="62"/>
  <c r="P1102" i="62"/>
  <c r="P1103" i="62"/>
  <c r="P1104" i="62"/>
  <c r="P1105" i="62"/>
  <c r="P1106" i="62"/>
  <c r="P1107" i="62"/>
  <c r="P1108" i="62"/>
  <c r="P1109" i="62"/>
  <c r="P1110" i="62"/>
  <c r="P1111" i="62"/>
  <c r="P1112" i="62"/>
  <c r="P1113" i="62"/>
  <c r="P1114" i="62"/>
  <c r="P1115" i="62"/>
  <c r="P1116" i="62"/>
  <c r="P1117" i="62"/>
  <c r="P1118" i="62"/>
  <c r="P1119" i="62"/>
  <c r="P1120" i="62"/>
  <c r="P1121" i="62"/>
  <c r="P1122" i="62"/>
  <c r="P1123" i="62"/>
  <c r="P1124" i="62"/>
  <c r="P1125" i="62"/>
  <c r="P1126" i="62"/>
  <c r="P1127" i="62"/>
  <c r="P1128" i="62"/>
  <c r="P1129" i="62"/>
  <c r="P1130" i="62"/>
  <c r="P1131" i="62"/>
  <c r="P1132" i="62"/>
  <c r="P1133" i="62"/>
  <c r="P1134" i="62"/>
  <c r="P1135" i="62"/>
  <c r="P1136" i="62"/>
  <c r="P1137" i="62"/>
  <c r="P1138" i="62"/>
  <c r="P1139" i="62"/>
  <c r="P1140" i="62"/>
  <c r="P1141" i="62"/>
  <c r="P1142" i="62"/>
  <c r="P1143" i="62"/>
  <c r="P1144" i="62"/>
  <c r="P1145" i="62"/>
  <c r="P1146" i="62"/>
  <c r="P1147" i="62"/>
  <c r="P1148" i="62"/>
  <c r="P1149" i="62"/>
  <c r="P1150" i="62"/>
  <c r="P1151" i="62"/>
  <c r="P1152" i="62"/>
  <c r="P1153" i="62"/>
  <c r="P1154" i="62"/>
  <c r="P1155" i="62"/>
  <c r="P1156" i="62"/>
  <c r="P1157" i="62"/>
  <c r="P1158" i="62"/>
  <c r="P1159" i="62"/>
  <c r="P1160" i="62"/>
  <c r="P1161" i="62"/>
  <c r="P1162" i="62"/>
  <c r="P1163" i="62"/>
  <c r="P1164" i="62"/>
  <c r="P1165" i="62"/>
  <c r="P1166" i="62"/>
  <c r="P1167" i="62"/>
  <c r="P1168" i="62"/>
  <c r="P1169" i="62"/>
  <c r="P1170" i="62"/>
  <c r="P1171" i="62"/>
  <c r="P1172" i="62"/>
  <c r="P1173" i="62"/>
  <c r="P1174" i="62"/>
  <c r="P1175" i="62"/>
  <c r="P1176" i="62"/>
  <c r="P1177" i="62"/>
  <c r="P1178" i="62"/>
  <c r="P1179" i="62"/>
  <c r="P1180" i="62"/>
  <c r="P1181" i="62"/>
  <c r="P1182" i="62"/>
  <c r="P1183" i="62"/>
  <c r="P1184" i="62"/>
  <c r="P1185" i="62"/>
  <c r="P1186" i="62"/>
  <c r="P1187" i="62"/>
  <c r="P1188" i="62"/>
  <c r="P1189" i="62"/>
  <c r="P1190" i="62"/>
  <c r="P1191" i="62"/>
  <c r="P1192" i="62"/>
  <c r="P1193" i="62"/>
  <c r="P1194" i="62"/>
  <c r="P1195" i="62"/>
  <c r="P1196" i="62"/>
  <c r="P1197" i="62"/>
  <c r="P1198" i="62"/>
  <c r="P1199" i="62"/>
  <c r="P1200" i="62"/>
  <c r="P1201" i="62"/>
  <c r="P1202" i="62"/>
  <c r="P1203" i="62"/>
  <c r="P1204" i="62"/>
  <c r="P1205" i="62"/>
  <c r="P1206" i="62"/>
  <c r="P1207" i="62"/>
  <c r="P1208" i="62"/>
  <c r="P1209" i="62"/>
  <c r="P1210" i="62"/>
  <c r="P1211" i="62"/>
  <c r="P1212" i="62"/>
  <c r="P1213" i="62"/>
  <c r="P1214" i="62"/>
  <c r="P1215" i="62"/>
  <c r="P1216" i="62"/>
  <c r="P1217" i="62"/>
  <c r="P1218" i="62"/>
  <c r="P1219" i="62"/>
  <c r="P1220" i="62"/>
  <c r="P1221" i="62"/>
  <c r="P1222" i="62"/>
  <c r="P1223" i="62"/>
  <c r="P1224" i="62"/>
  <c r="P1225" i="62"/>
  <c r="P1226" i="62"/>
  <c r="P1227" i="62"/>
  <c r="P1228" i="62"/>
  <c r="P1229" i="62"/>
  <c r="P1230" i="62"/>
  <c r="P1231" i="62"/>
  <c r="P1232" i="62"/>
  <c r="P1233" i="62"/>
  <c r="P1234" i="62"/>
  <c r="P1235" i="62"/>
  <c r="P1236" i="62"/>
  <c r="P1237" i="62"/>
  <c r="P1238" i="62"/>
  <c r="P1239" i="62"/>
  <c r="P1240" i="62"/>
  <c r="P1241" i="62"/>
  <c r="P1242" i="62"/>
  <c r="P1243" i="62"/>
  <c r="P1244" i="62"/>
  <c r="P1245" i="62"/>
  <c r="P1246" i="62"/>
  <c r="P1247" i="62"/>
  <c r="P1248" i="62"/>
  <c r="P1249" i="62"/>
  <c r="P1250" i="62"/>
  <c r="P1251" i="62"/>
  <c r="P1252" i="62"/>
  <c r="P1253" i="62"/>
  <c r="P1254" i="62"/>
  <c r="P1255" i="62"/>
  <c r="P1256" i="62"/>
  <c r="P1257" i="62"/>
  <c r="P1258" i="62"/>
  <c r="P1259" i="62"/>
  <c r="P1260" i="62"/>
  <c r="P1261" i="62"/>
  <c r="P1262" i="62"/>
  <c r="P1263" i="62"/>
  <c r="P1264" i="62"/>
  <c r="P1265" i="62"/>
  <c r="P1266" i="62"/>
  <c r="P1267" i="62"/>
  <c r="P1268" i="62"/>
  <c r="P1269" i="62"/>
  <c r="P1270" i="62"/>
  <c r="P1271" i="62"/>
  <c r="P1272" i="62"/>
  <c r="P1273" i="62"/>
  <c r="P1274" i="62"/>
  <c r="P1275" i="62"/>
  <c r="P1276" i="62"/>
  <c r="P1277" i="62"/>
  <c r="P1278" i="62"/>
  <c r="P1279" i="62"/>
  <c r="P1280" i="62"/>
  <c r="P1281" i="62"/>
  <c r="P1282" i="62"/>
  <c r="P1283" i="62"/>
  <c r="P1284" i="62"/>
  <c r="P1285" i="62"/>
  <c r="P1286" i="62"/>
  <c r="P1287" i="62"/>
  <c r="P1288" i="62"/>
  <c r="P1289" i="62"/>
  <c r="P1290" i="62"/>
  <c r="P1291" i="62"/>
  <c r="P1292" i="62"/>
  <c r="P1293" i="62"/>
  <c r="P1294" i="62"/>
  <c r="P1295" i="62"/>
  <c r="P1296" i="62"/>
  <c r="P1297" i="62"/>
  <c r="P1298" i="62"/>
  <c r="P1299" i="62"/>
  <c r="P1300" i="62"/>
  <c r="P1301" i="62"/>
  <c r="P1302" i="62"/>
  <c r="P1303" i="62"/>
  <c r="P1304" i="62"/>
  <c r="P1305" i="62"/>
  <c r="P1306" i="62"/>
  <c r="P1307" i="62"/>
  <c r="P1308" i="62"/>
  <c r="P1309" i="62"/>
  <c r="P1310" i="62"/>
  <c r="P1311" i="62"/>
  <c r="P1312" i="62"/>
  <c r="P1313" i="62"/>
  <c r="P1314" i="62"/>
  <c r="P1315" i="62"/>
  <c r="P1316" i="62"/>
  <c r="P1317" i="62"/>
  <c r="P1318" i="62"/>
  <c r="P1319" i="62"/>
  <c r="P1320" i="62"/>
  <c r="P1321" i="62"/>
  <c r="P1322" i="62"/>
  <c r="P1323" i="62"/>
  <c r="P1324" i="62"/>
  <c r="P1325" i="62"/>
  <c r="P1326" i="62"/>
  <c r="P1327" i="62"/>
  <c r="P1328" i="62"/>
  <c r="P1329" i="62"/>
  <c r="P1330" i="62"/>
  <c r="P1331" i="62"/>
  <c r="P1332" i="62"/>
  <c r="P1333" i="62"/>
  <c r="P1334" i="62"/>
  <c r="P1335" i="62"/>
  <c r="P1336" i="62"/>
  <c r="P1337" i="62"/>
  <c r="P1338" i="62"/>
  <c r="P1339" i="62"/>
  <c r="P1340" i="62"/>
  <c r="P1341" i="62"/>
  <c r="P1342" i="62"/>
  <c r="P1343" i="62"/>
  <c r="P1344" i="62"/>
  <c r="P1345" i="62"/>
  <c r="P1346" i="62"/>
  <c r="P1347" i="62"/>
  <c r="P1348" i="62"/>
  <c r="P1349" i="62"/>
  <c r="P1350" i="62"/>
  <c r="P1351" i="62"/>
  <c r="P1352" i="62"/>
  <c r="P1353" i="62"/>
  <c r="P1354" i="62"/>
  <c r="P1355" i="62"/>
  <c r="P1356" i="62"/>
  <c r="P1357" i="62"/>
  <c r="P1358" i="62"/>
  <c r="P1359" i="62"/>
  <c r="P1360" i="62"/>
  <c r="P1361" i="62"/>
  <c r="P1362" i="62"/>
  <c r="P1363" i="62"/>
  <c r="P1364" i="62"/>
  <c r="P1365" i="62"/>
  <c r="P1366" i="62"/>
  <c r="P1367" i="62"/>
  <c r="P1368" i="62"/>
  <c r="P1369" i="62"/>
  <c r="P1370" i="62"/>
  <c r="P1371" i="62"/>
  <c r="P1372" i="62"/>
  <c r="P1373" i="62"/>
  <c r="P1374" i="62"/>
  <c r="P1375" i="62"/>
  <c r="P1376" i="62"/>
  <c r="P1377" i="62"/>
  <c r="P1378" i="62"/>
  <c r="P1379" i="62"/>
  <c r="P1380" i="62"/>
  <c r="P1381" i="62"/>
  <c r="P1382" i="62"/>
  <c r="P1383" i="62"/>
  <c r="P1384" i="62"/>
  <c r="P1385" i="62"/>
  <c r="P1386" i="62"/>
  <c r="P1387" i="62"/>
  <c r="P1388" i="62"/>
  <c r="P1389" i="62"/>
  <c r="P1390" i="62"/>
  <c r="P1391" i="62"/>
  <c r="P1392" i="62"/>
  <c r="P1393" i="62"/>
  <c r="P1394" i="62"/>
  <c r="P1395" i="62"/>
  <c r="P1396" i="62"/>
  <c r="P1397" i="62"/>
  <c r="P1398" i="62"/>
  <c r="P1399" i="62"/>
  <c r="P1400" i="62"/>
  <c r="P1401" i="62"/>
  <c r="P1402" i="62"/>
  <c r="P1403" i="62"/>
  <c r="P1404" i="62"/>
  <c r="P1405" i="62"/>
  <c r="P1406" i="62"/>
  <c r="P1407" i="62"/>
  <c r="P1408" i="62"/>
  <c r="P1409" i="62"/>
  <c r="P1410" i="62"/>
  <c r="P1411" i="62"/>
  <c r="P1412" i="62"/>
  <c r="P1413" i="62"/>
  <c r="P1414" i="62"/>
  <c r="P1415" i="62"/>
  <c r="P1416" i="62"/>
  <c r="P1417" i="62"/>
  <c r="P1418" i="62"/>
  <c r="P1419" i="62"/>
  <c r="P1420" i="62"/>
  <c r="P1421" i="62"/>
  <c r="P1422" i="62"/>
  <c r="P1423" i="62"/>
  <c r="P1424" i="62"/>
  <c r="P1425" i="62"/>
  <c r="P1426" i="62"/>
  <c r="P1427" i="62"/>
  <c r="P1428" i="62"/>
  <c r="P1429" i="62"/>
  <c r="P1430" i="62"/>
  <c r="P1431" i="62"/>
  <c r="P1432" i="62"/>
  <c r="P1433" i="62"/>
  <c r="P1434" i="62"/>
  <c r="P1435" i="62"/>
  <c r="P1436" i="62"/>
  <c r="P1437" i="62"/>
  <c r="P1438" i="62"/>
  <c r="P1439" i="62"/>
  <c r="P1440" i="62"/>
  <c r="P1441" i="62"/>
  <c r="P1442" i="62"/>
  <c r="P1443" i="62"/>
  <c r="P1444" i="62"/>
  <c r="P1445" i="62"/>
  <c r="P1446" i="62"/>
  <c r="P1447" i="62"/>
  <c r="P1448" i="62"/>
  <c r="P1449" i="62"/>
  <c r="P1450" i="62"/>
  <c r="P1451" i="62"/>
  <c r="P1452" i="62"/>
  <c r="P1453" i="62"/>
  <c r="P1454" i="62"/>
  <c r="P1455" i="62"/>
  <c r="P1456" i="62"/>
  <c r="P1457" i="62"/>
  <c r="P1458" i="62"/>
  <c r="P1459" i="62"/>
  <c r="P1460" i="62"/>
  <c r="P1461" i="62"/>
  <c r="P1462" i="62"/>
  <c r="P1463" i="62"/>
  <c r="P1464" i="62"/>
  <c r="P1465" i="62"/>
  <c r="P1466" i="62"/>
  <c r="P1467" i="62"/>
  <c r="P1468" i="62"/>
  <c r="P1469" i="62"/>
  <c r="P1470" i="62"/>
  <c r="P1471" i="62"/>
  <c r="P1472" i="62"/>
  <c r="P1473" i="62"/>
  <c r="P1474" i="62"/>
  <c r="P1475" i="62"/>
  <c r="P1476" i="62"/>
  <c r="P1477" i="62"/>
  <c r="P1478" i="62"/>
  <c r="P1479" i="62"/>
  <c r="P1480" i="62"/>
  <c r="P1481" i="62"/>
  <c r="P1482" i="62"/>
  <c r="P1483" i="62"/>
  <c r="P1484" i="62"/>
  <c r="P1485" i="62"/>
  <c r="P1486" i="62"/>
  <c r="P1487" i="62"/>
  <c r="P1488" i="62"/>
  <c r="P1489" i="62"/>
  <c r="P1490" i="62"/>
  <c r="P1491" i="62"/>
  <c r="P1492" i="62"/>
  <c r="P1493" i="62"/>
  <c r="P1494" i="62"/>
  <c r="P1495" i="62"/>
  <c r="P1496" i="62"/>
  <c r="P1497" i="62"/>
  <c r="P1498" i="62"/>
  <c r="P1499" i="62"/>
  <c r="P1500" i="62"/>
  <c r="P1501" i="62"/>
  <c r="P1502" i="62"/>
  <c r="P1503" i="62"/>
  <c r="P1504" i="62"/>
  <c r="P1505" i="62"/>
  <c r="P1506" i="62"/>
  <c r="P1507" i="62"/>
  <c r="P1508" i="62"/>
  <c r="P1509" i="62"/>
  <c r="P1510" i="62"/>
  <c r="P1511" i="62"/>
  <c r="P1512" i="62"/>
  <c r="P1513" i="62"/>
  <c r="P1514" i="62"/>
  <c r="P1515" i="62"/>
  <c r="P1516" i="62"/>
  <c r="P1517" i="62"/>
  <c r="P1518" i="62"/>
  <c r="P1519" i="62"/>
  <c r="P1520" i="62"/>
  <c r="P1521" i="62"/>
  <c r="P1522" i="62"/>
  <c r="P1523" i="62"/>
  <c r="P1524" i="62"/>
  <c r="P1525" i="62"/>
  <c r="P1526" i="62"/>
  <c r="P1527" i="62"/>
  <c r="P1528" i="62"/>
  <c r="P1529" i="62"/>
  <c r="P1530" i="62"/>
  <c r="P1531" i="62"/>
  <c r="P1532" i="62"/>
  <c r="P1533" i="62"/>
  <c r="P1534" i="62"/>
  <c r="P1535" i="62"/>
  <c r="P1536" i="62"/>
  <c r="P1537" i="62"/>
  <c r="P1538" i="62"/>
  <c r="P1539" i="62"/>
  <c r="P1540" i="62"/>
  <c r="P1541" i="62"/>
  <c r="P1542" i="62"/>
  <c r="P1543" i="62"/>
  <c r="P1544" i="62"/>
  <c r="P1545" i="62"/>
  <c r="P1546" i="62"/>
  <c r="P1547" i="62"/>
  <c r="P1548" i="62"/>
  <c r="P1549" i="62"/>
  <c r="P1550" i="62"/>
  <c r="P1551" i="62"/>
  <c r="P1552" i="62"/>
  <c r="P1553" i="62"/>
  <c r="P1554" i="62"/>
  <c r="P1555" i="62"/>
  <c r="P1556" i="62"/>
  <c r="P1557" i="62"/>
  <c r="P1558" i="62"/>
  <c r="P1559" i="62"/>
  <c r="P1560" i="62"/>
  <c r="P1561" i="62"/>
  <c r="P1562" i="62"/>
  <c r="P1563" i="62"/>
  <c r="P1564" i="62"/>
  <c r="P1565" i="62"/>
  <c r="P1566" i="62"/>
  <c r="P1567" i="62"/>
  <c r="P1568" i="62"/>
  <c r="P1569" i="62"/>
  <c r="P1570" i="62"/>
  <c r="P1571" i="62"/>
  <c r="P1572" i="62"/>
  <c r="P1573" i="62"/>
  <c r="P1574" i="62"/>
  <c r="P1575" i="62"/>
  <c r="P1576" i="62"/>
  <c r="P1577" i="62"/>
  <c r="P1578" i="62"/>
  <c r="P1579" i="62"/>
  <c r="P1580" i="62"/>
  <c r="P1581" i="62"/>
  <c r="P1582" i="62"/>
  <c r="P1583" i="62"/>
  <c r="P1584" i="62"/>
  <c r="P1585" i="62"/>
  <c r="P1586" i="62"/>
  <c r="P1587" i="62"/>
  <c r="P1588" i="62"/>
  <c r="P1589" i="62"/>
  <c r="P1590" i="62"/>
  <c r="P1591" i="62"/>
  <c r="P1592" i="62"/>
  <c r="P1593" i="62"/>
  <c r="P1594" i="62"/>
  <c r="P1595" i="62"/>
  <c r="P1596" i="62"/>
  <c r="P1597" i="62"/>
  <c r="P1598" i="62"/>
  <c r="P1599" i="62"/>
  <c r="P1600" i="62"/>
  <c r="P1601" i="62"/>
  <c r="P1602" i="62"/>
  <c r="P1603" i="62"/>
  <c r="P1604" i="62"/>
  <c r="P1605" i="62"/>
  <c r="P1606" i="62"/>
  <c r="P1607" i="62"/>
  <c r="P1608" i="62"/>
  <c r="P1609" i="62"/>
  <c r="P1610" i="62"/>
  <c r="P1611" i="62"/>
  <c r="P1612" i="62"/>
  <c r="P1613" i="62"/>
  <c r="P1614" i="62"/>
  <c r="P1615" i="62"/>
  <c r="P1616" i="62"/>
  <c r="P1617" i="62"/>
  <c r="P1618" i="62"/>
  <c r="P1619" i="62"/>
  <c r="P1620" i="62"/>
  <c r="P1621" i="62"/>
  <c r="P1622" i="62"/>
  <c r="P1623" i="62"/>
  <c r="P1624" i="62"/>
  <c r="P1625" i="62"/>
  <c r="P1626" i="62"/>
  <c r="P1627" i="62"/>
  <c r="P1628" i="62"/>
  <c r="P1629" i="62"/>
  <c r="P1630" i="62"/>
  <c r="P1631" i="62"/>
  <c r="P1632" i="62"/>
  <c r="P1633" i="62"/>
  <c r="P1634" i="62"/>
  <c r="P1635" i="62"/>
  <c r="P1636" i="62"/>
  <c r="P1637" i="62"/>
  <c r="P1638" i="62"/>
  <c r="P1639" i="62"/>
  <c r="P1640" i="62"/>
  <c r="P1641" i="62"/>
  <c r="P1642" i="62"/>
  <c r="P1643" i="62"/>
  <c r="P1644" i="62"/>
  <c r="P1645" i="62"/>
  <c r="P1646" i="62"/>
  <c r="P1647" i="62"/>
  <c r="P1648" i="62"/>
  <c r="P1649" i="62"/>
  <c r="P1650" i="62"/>
  <c r="P1651" i="62"/>
  <c r="P1652" i="62"/>
  <c r="P1653" i="62"/>
  <c r="P1654" i="62"/>
  <c r="P1655" i="62"/>
  <c r="P1656" i="62"/>
  <c r="P1657" i="62"/>
  <c r="P1658" i="62"/>
  <c r="P1659" i="62"/>
  <c r="P1660" i="62"/>
  <c r="P1661" i="62"/>
  <c r="P1662" i="62"/>
  <c r="P1663" i="62"/>
  <c r="P1664" i="62"/>
  <c r="P1665" i="62"/>
  <c r="P1666" i="62"/>
  <c r="P1667" i="62"/>
  <c r="P1668" i="62"/>
  <c r="P1669" i="62"/>
  <c r="P1670" i="62"/>
  <c r="P1671" i="62"/>
  <c r="P1672" i="62"/>
  <c r="P1673" i="62"/>
  <c r="P1674" i="62"/>
  <c r="P1675" i="62"/>
  <c r="P1676" i="62"/>
  <c r="P1677" i="62"/>
  <c r="P1678" i="62"/>
  <c r="P1679" i="62"/>
  <c r="P1680" i="62"/>
  <c r="P1681" i="62"/>
  <c r="P1682" i="62"/>
  <c r="P1683" i="62"/>
  <c r="P1684" i="62"/>
  <c r="P1685" i="62"/>
  <c r="P1686" i="62"/>
  <c r="P1687" i="62"/>
  <c r="P1688" i="62"/>
  <c r="P1689" i="62"/>
  <c r="P1690" i="62"/>
  <c r="P1691" i="62"/>
  <c r="P1692" i="62"/>
  <c r="P1693" i="62"/>
  <c r="P1694" i="62"/>
  <c r="P1695" i="62"/>
  <c r="P1696" i="62"/>
  <c r="P1697" i="62"/>
  <c r="P1698" i="62"/>
  <c r="P1699" i="62"/>
  <c r="P1700" i="62"/>
  <c r="P1701" i="62"/>
  <c r="P1702" i="62"/>
  <c r="P1703" i="62"/>
  <c r="P1704" i="62"/>
  <c r="P1705" i="62"/>
  <c r="P1706" i="62"/>
  <c r="P1707" i="62"/>
  <c r="P1708" i="62"/>
  <c r="P1709" i="62"/>
  <c r="P1710" i="62"/>
  <c r="P1711" i="62"/>
  <c r="P1712" i="62"/>
  <c r="P1713" i="62"/>
  <c r="P1714" i="62"/>
  <c r="P1715" i="62"/>
  <c r="P1716" i="62"/>
  <c r="P1717" i="62"/>
  <c r="P1718" i="62"/>
  <c r="P1719" i="62"/>
  <c r="P1720" i="62"/>
  <c r="P1721" i="62"/>
  <c r="P1722" i="62"/>
  <c r="P1723" i="62"/>
  <c r="P1724" i="62"/>
  <c r="P1725" i="62"/>
  <c r="P1726" i="62"/>
  <c r="P1727" i="62"/>
  <c r="P1728" i="62"/>
  <c r="P1729" i="62"/>
  <c r="P1730" i="62"/>
  <c r="P1731" i="62"/>
  <c r="P1732" i="62"/>
  <c r="P1733" i="62"/>
  <c r="P1734" i="62"/>
  <c r="P1735" i="62"/>
  <c r="P1736" i="62"/>
  <c r="P1737" i="62"/>
  <c r="P1738" i="62"/>
  <c r="P1739" i="62"/>
  <c r="P1740" i="62"/>
  <c r="P1741" i="62"/>
  <c r="P1742" i="62"/>
  <c r="P1743" i="62"/>
  <c r="P1744" i="62"/>
  <c r="P1745" i="62"/>
  <c r="P1746" i="62"/>
  <c r="P1747" i="62"/>
  <c r="P1748" i="62"/>
  <c r="P1749" i="62"/>
  <c r="P1750" i="62"/>
  <c r="P1751" i="62"/>
  <c r="P1752" i="62"/>
  <c r="P1753" i="62"/>
  <c r="P1754" i="62"/>
  <c r="P1755" i="62"/>
  <c r="P1756" i="62"/>
  <c r="P1757" i="62"/>
  <c r="P1758" i="62"/>
  <c r="P1759" i="62"/>
  <c r="P1760" i="62"/>
  <c r="P1761" i="62"/>
  <c r="P1762" i="62"/>
  <c r="P1763" i="62"/>
  <c r="P1764" i="62"/>
  <c r="P1765" i="62"/>
  <c r="P1766" i="62"/>
  <c r="P1767" i="62"/>
  <c r="P1768" i="62"/>
  <c r="P1769" i="62"/>
  <c r="P1770" i="62"/>
  <c r="P1771" i="62"/>
  <c r="P1772" i="62"/>
  <c r="P1773" i="62"/>
  <c r="P1774" i="62"/>
  <c r="P1775" i="62"/>
  <c r="P1776" i="62"/>
  <c r="P1777" i="62"/>
  <c r="P1778" i="62"/>
  <c r="P1779" i="62"/>
  <c r="P1780" i="62"/>
  <c r="P1781" i="62"/>
  <c r="P1782" i="62"/>
  <c r="P1783" i="62"/>
  <c r="P1784" i="62"/>
  <c r="P1785" i="62"/>
  <c r="P1786" i="62"/>
  <c r="P1787" i="62"/>
  <c r="P1788" i="62"/>
  <c r="P1789" i="62"/>
  <c r="P1790" i="62"/>
  <c r="P1791" i="62"/>
  <c r="P1792" i="62"/>
  <c r="P1793" i="62"/>
  <c r="P1794" i="62"/>
  <c r="P1795" i="62"/>
  <c r="P1796" i="62"/>
  <c r="P1797" i="62"/>
  <c r="P1798" i="62"/>
  <c r="P1799" i="62"/>
  <c r="P1800" i="62"/>
  <c r="P1801" i="62"/>
  <c r="P1802" i="62"/>
  <c r="P1803" i="62"/>
  <c r="P1804" i="62"/>
  <c r="P1805" i="62"/>
  <c r="P1806" i="62"/>
  <c r="P1807" i="62"/>
  <c r="P1808" i="62"/>
  <c r="P1809" i="62"/>
  <c r="P1810" i="62"/>
  <c r="P1811" i="62"/>
  <c r="P1812" i="62"/>
  <c r="P1813" i="62"/>
  <c r="P1814" i="62"/>
  <c r="P1815" i="62"/>
  <c r="P1816" i="62"/>
  <c r="P1817" i="62"/>
  <c r="P1818" i="62"/>
  <c r="P1819" i="62"/>
  <c r="P1820" i="62"/>
  <c r="P1821" i="62"/>
  <c r="P1822" i="62"/>
  <c r="P1823" i="62"/>
  <c r="P1824" i="62"/>
  <c r="P1825" i="62"/>
  <c r="P1826" i="62"/>
  <c r="P1827" i="62"/>
  <c r="P1828" i="62"/>
  <c r="P1829" i="62"/>
  <c r="P1830" i="62"/>
  <c r="P1831" i="62"/>
  <c r="P1832" i="62"/>
  <c r="P1833" i="62"/>
  <c r="P1834" i="62"/>
  <c r="P1835" i="62"/>
  <c r="P1836" i="62"/>
  <c r="P1837" i="62"/>
  <c r="P1838" i="62"/>
  <c r="P1839" i="62"/>
  <c r="P1840" i="62"/>
  <c r="P1841" i="62"/>
  <c r="P1842" i="62"/>
  <c r="P1843" i="62"/>
  <c r="P1844" i="62"/>
  <c r="P1845" i="62"/>
  <c r="P1846" i="62"/>
  <c r="P1847" i="62"/>
  <c r="P1848" i="62"/>
  <c r="P1849" i="62"/>
  <c r="P1850" i="62"/>
  <c r="P1851" i="62"/>
  <c r="P1852" i="62"/>
  <c r="P1853" i="62"/>
  <c r="P1854" i="62"/>
  <c r="P1855" i="62"/>
  <c r="P1856" i="62"/>
  <c r="P1857" i="62"/>
  <c r="P1858" i="62"/>
  <c r="P1859" i="62"/>
  <c r="P1860" i="62"/>
  <c r="P1861" i="62"/>
  <c r="P1862" i="62"/>
  <c r="P1863" i="62"/>
  <c r="P1864" i="62"/>
  <c r="P1865" i="62"/>
  <c r="P1866" i="62"/>
  <c r="P1867" i="62"/>
  <c r="P1868" i="62"/>
  <c r="P1869" i="62"/>
  <c r="P1870" i="62"/>
  <c r="P1871" i="62"/>
  <c r="P1872" i="62"/>
  <c r="P1873" i="62"/>
  <c r="P1874" i="62"/>
  <c r="P1875" i="62"/>
  <c r="P1876" i="62"/>
  <c r="P1877" i="62"/>
  <c r="P1878" i="62"/>
  <c r="P1879" i="62"/>
  <c r="P1880" i="62"/>
  <c r="P1881" i="62"/>
  <c r="P1882" i="62"/>
  <c r="P1883" i="62"/>
  <c r="P1884" i="62"/>
  <c r="P1885" i="62"/>
  <c r="P1886" i="62"/>
  <c r="P1887" i="62"/>
  <c r="P1888" i="62"/>
  <c r="P1889" i="62"/>
  <c r="P1890" i="62"/>
  <c r="P1891" i="62"/>
  <c r="P1892" i="62"/>
  <c r="P1893" i="62"/>
  <c r="P1894" i="62"/>
  <c r="P1895" i="62"/>
  <c r="P1896" i="62"/>
  <c r="P1897" i="62"/>
  <c r="P1898" i="62"/>
  <c r="P1899" i="62"/>
  <c r="P1900" i="62"/>
  <c r="P1901" i="62"/>
  <c r="P1902" i="62"/>
  <c r="P1903" i="62"/>
  <c r="P1904" i="62"/>
  <c r="P1905" i="62"/>
  <c r="P1906" i="62"/>
  <c r="P1907" i="62"/>
  <c r="P1908" i="62"/>
  <c r="P1909" i="62"/>
  <c r="P1910" i="62"/>
  <c r="P1911" i="62"/>
  <c r="P1912" i="62"/>
  <c r="P1913" i="62"/>
  <c r="P1914" i="62"/>
  <c r="P1915" i="62"/>
  <c r="P1916" i="62"/>
  <c r="P1917" i="62"/>
  <c r="P1918" i="62"/>
  <c r="P1919" i="62"/>
  <c r="P1920" i="62"/>
  <c r="P1921" i="62"/>
  <c r="P1922" i="62"/>
  <c r="P1923" i="62"/>
  <c r="P1924" i="62"/>
  <c r="P1925" i="62"/>
  <c r="P1926" i="62"/>
  <c r="P1927" i="62"/>
  <c r="P1928" i="62"/>
  <c r="P1929" i="62"/>
  <c r="P1930" i="62"/>
  <c r="P1931" i="62"/>
  <c r="P1932" i="62"/>
  <c r="P1933" i="62"/>
  <c r="P1934" i="62"/>
  <c r="P1935" i="62"/>
  <c r="P1936" i="62"/>
  <c r="P1937" i="62"/>
  <c r="P1938" i="62"/>
  <c r="P1939" i="62"/>
  <c r="P1940" i="62"/>
  <c r="P1941" i="62"/>
  <c r="P1942" i="62"/>
  <c r="P1943" i="62"/>
  <c r="P1944" i="62"/>
  <c r="P1945" i="62"/>
  <c r="P1946" i="62"/>
  <c r="P1947" i="62"/>
  <c r="P1948" i="62"/>
  <c r="P1949" i="62"/>
  <c r="P1950" i="62"/>
  <c r="P1951" i="62"/>
  <c r="P1952" i="62"/>
  <c r="P1953" i="62"/>
  <c r="P1954" i="62"/>
  <c r="P1955" i="62"/>
  <c r="P1956" i="62"/>
  <c r="P1957" i="62"/>
  <c r="P1958" i="62"/>
  <c r="P1959" i="62"/>
  <c r="P1960" i="62"/>
  <c r="P1961" i="62"/>
  <c r="P1962" i="62"/>
  <c r="P1963" i="62"/>
  <c r="P1964" i="62"/>
  <c r="P1965" i="62"/>
  <c r="P1966" i="62"/>
  <c r="P1967" i="62"/>
  <c r="P1968" i="62"/>
  <c r="P1969" i="62"/>
  <c r="P1970" i="62"/>
  <c r="P1971" i="62"/>
  <c r="P1972" i="62"/>
  <c r="P1973" i="62"/>
  <c r="P1974" i="62"/>
  <c r="P1975" i="62"/>
  <c r="P1976" i="62"/>
  <c r="P1977" i="62"/>
  <c r="P1978" i="62"/>
  <c r="P1979" i="62"/>
  <c r="P1980" i="62"/>
  <c r="P1981" i="62"/>
  <c r="P1982" i="62"/>
  <c r="P1983" i="62"/>
  <c r="P1984" i="62"/>
  <c r="P1985" i="62"/>
  <c r="P1986" i="62"/>
  <c r="P1987" i="62"/>
  <c r="P1988" i="62"/>
  <c r="P1989" i="62"/>
  <c r="P1990" i="62"/>
  <c r="P1991" i="62"/>
  <c r="P1992" i="62"/>
  <c r="P1993" i="62"/>
  <c r="P1994" i="62"/>
  <c r="P1995" i="62"/>
  <c r="P1996" i="62"/>
  <c r="P1997" i="62"/>
  <c r="P1998" i="62"/>
  <c r="P1999" i="62"/>
  <c r="P2000" i="62"/>
  <c r="P2001" i="62"/>
  <c r="P2002" i="62"/>
  <c r="P2003" i="62"/>
  <c r="P2004" i="62"/>
  <c r="P2005" i="62"/>
  <c r="P2006" i="62"/>
  <c r="P2007" i="62"/>
  <c r="P2008" i="62"/>
  <c r="P2009" i="62"/>
  <c r="P2010" i="62"/>
  <c r="P2011" i="62"/>
  <c r="P2012" i="62"/>
  <c r="P2013" i="62"/>
  <c r="P2014" i="62"/>
  <c r="P2015" i="62"/>
  <c r="P2016" i="62"/>
  <c r="P2017" i="62"/>
  <c r="P2018" i="62"/>
  <c r="P2019" i="62"/>
  <c r="P2020" i="62"/>
  <c r="P2021" i="62"/>
  <c r="P2022" i="62"/>
  <c r="P2023" i="62"/>
  <c r="P2024" i="62"/>
  <c r="P2025" i="62"/>
  <c r="P2026" i="62"/>
  <c r="P2027" i="62"/>
  <c r="P2028" i="62"/>
  <c r="P2029" i="62"/>
  <c r="P2030" i="62"/>
  <c r="P2031" i="62"/>
  <c r="P2032" i="62"/>
  <c r="P2033" i="62"/>
  <c r="P2034" i="62"/>
  <c r="P2035" i="62"/>
  <c r="P2036" i="62"/>
  <c r="P2037" i="62"/>
  <c r="P2038" i="62"/>
  <c r="P2039" i="62"/>
  <c r="P2040" i="62"/>
  <c r="P2041" i="62"/>
  <c r="P2042" i="62"/>
  <c r="P2043" i="62"/>
  <c r="P2044" i="62"/>
  <c r="P2045" i="62"/>
  <c r="P2046" i="62"/>
  <c r="P2047" i="62"/>
  <c r="P2048" i="62"/>
  <c r="P2049" i="62"/>
  <c r="P2050" i="62"/>
  <c r="P2051" i="62"/>
  <c r="P2052" i="62"/>
  <c r="P2053" i="62"/>
  <c r="P2054" i="62"/>
  <c r="P2055" i="62"/>
  <c r="P2056" i="62"/>
  <c r="P2057" i="62"/>
  <c r="P2058" i="62"/>
  <c r="P2059" i="62"/>
  <c r="P2060" i="62"/>
  <c r="P2061" i="62"/>
  <c r="P2062" i="62"/>
  <c r="P2063" i="62"/>
  <c r="P2064" i="62"/>
  <c r="P2065" i="62"/>
  <c r="P2066" i="62"/>
  <c r="P2067" i="62"/>
  <c r="P2068" i="62"/>
  <c r="P2069" i="62"/>
  <c r="P2070" i="62"/>
  <c r="P2071" i="62"/>
  <c r="P2072" i="62"/>
  <c r="P2073" i="62"/>
  <c r="P2074" i="62"/>
  <c r="P2075" i="62"/>
  <c r="P2076" i="62"/>
  <c r="P2077" i="62"/>
  <c r="P2078" i="62"/>
  <c r="P2079" i="62"/>
  <c r="P2080" i="62"/>
  <c r="P2081" i="62"/>
  <c r="P2082" i="62"/>
  <c r="P2083" i="62"/>
  <c r="P2084" i="62"/>
  <c r="P2085" i="62"/>
  <c r="P2086" i="62"/>
  <c r="P2087" i="62"/>
  <c r="P2088" i="62"/>
  <c r="P2089" i="62"/>
  <c r="P2090" i="62"/>
  <c r="P2091" i="62"/>
  <c r="P2092" i="62"/>
  <c r="P2093" i="62"/>
  <c r="P2094" i="62"/>
  <c r="P2095" i="62"/>
  <c r="P2096" i="62"/>
  <c r="P2097" i="62"/>
  <c r="P2098" i="62"/>
  <c r="P2099" i="62"/>
  <c r="P2100" i="62"/>
  <c r="P2101" i="62"/>
  <c r="P2102" i="62"/>
  <c r="P2103" i="62"/>
  <c r="P2104" i="62"/>
  <c r="P2105" i="62"/>
  <c r="P2106" i="62"/>
  <c r="P2107" i="62"/>
  <c r="P2108" i="62"/>
  <c r="P2109" i="62"/>
  <c r="P2110" i="62"/>
  <c r="P2111" i="62"/>
  <c r="P2112" i="62"/>
  <c r="P2113" i="62"/>
  <c r="P2114" i="62"/>
  <c r="P2115" i="62"/>
  <c r="P2116" i="62"/>
  <c r="P2117" i="62"/>
  <c r="P2118" i="62"/>
  <c r="P2119" i="62"/>
  <c r="P2120" i="62"/>
  <c r="P2121" i="62"/>
  <c r="P2122" i="62"/>
  <c r="P2123" i="62"/>
  <c r="P2124" i="62"/>
  <c r="P2125" i="62"/>
  <c r="P2126" i="62"/>
  <c r="P2127" i="62"/>
  <c r="P2128" i="62"/>
  <c r="P2129" i="62"/>
  <c r="P2130" i="62"/>
  <c r="P2131" i="62"/>
  <c r="P2132" i="62"/>
  <c r="P2133" i="62"/>
  <c r="P2134" i="62"/>
  <c r="P2135" i="62"/>
  <c r="P2136" i="62"/>
  <c r="P2137" i="62"/>
  <c r="P2138" i="62"/>
  <c r="P2139" i="62"/>
  <c r="P2140" i="62"/>
  <c r="P2141" i="62"/>
  <c r="P2142" i="62"/>
  <c r="P2143" i="62"/>
  <c r="P2144" i="62"/>
  <c r="P2145" i="62"/>
  <c r="P2146" i="62"/>
  <c r="P2147" i="62"/>
  <c r="P2148" i="62"/>
  <c r="P2149" i="62"/>
  <c r="P2150" i="62"/>
  <c r="P2151" i="62"/>
  <c r="P2152" i="62"/>
  <c r="P2153" i="62"/>
  <c r="P2154" i="62"/>
  <c r="P2155" i="62"/>
  <c r="P2156" i="62"/>
  <c r="P2157" i="62"/>
  <c r="P2158" i="62"/>
  <c r="P2159" i="62"/>
  <c r="P2160" i="62"/>
  <c r="P2161" i="62"/>
  <c r="P2162" i="62"/>
  <c r="P2163" i="62"/>
  <c r="P2164" i="62"/>
  <c r="P2165" i="62"/>
  <c r="P2166" i="62"/>
  <c r="P2167" i="62"/>
  <c r="P2168" i="62"/>
  <c r="P2169" i="62"/>
  <c r="P2170" i="62"/>
  <c r="P2171" i="62"/>
  <c r="P2172" i="62"/>
  <c r="P2173" i="62"/>
  <c r="P2174" i="62"/>
  <c r="P2175" i="62"/>
  <c r="P2176" i="62"/>
  <c r="P2177" i="62"/>
  <c r="P2178" i="62"/>
  <c r="P2179" i="62"/>
  <c r="P2180" i="62"/>
  <c r="P2181" i="62"/>
  <c r="P2182" i="62"/>
  <c r="P2183" i="62"/>
  <c r="P2184" i="62"/>
  <c r="P2185" i="62"/>
  <c r="P2186" i="62"/>
  <c r="P2187" i="62"/>
  <c r="P2188" i="62"/>
  <c r="P2189" i="62"/>
  <c r="P2190" i="62"/>
  <c r="P2191" i="62"/>
  <c r="P2192" i="62"/>
  <c r="P2193" i="62"/>
  <c r="P2194" i="62"/>
  <c r="P2195" i="62"/>
  <c r="P2196" i="62"/>
  <c r="P2197" i="62"/>
  <c r="P2198" i="62"/>
  <c r="P2199" i="62"/>
  <c r="P2200" i="62"/>
  <c r="P2201" i="62"/>
  <c r="P2202" i="62"/>
  <c r="P2203" i="62"/>
  <c r="P2204" i="62"/>
  <c r="P2205" i="62"/>
  <c r="P2206" i="62"/>
  <c r="P2207" i="62"/>
  <c r="P2208" i="62"/>
  <c r="P2209" i="62"/>
  <c r="P2210" i="62"/>
  <c r="P2211" i="62"/>
  <c r="P2212" i="62"/>
  <c r="P2213" i="62"/>
  <c r="P2214" i="62"/>
  <c r="P2215" i="62"/>
  <c r="P2216" i="62"/>
  <c r="P2217" i="62"/>
  <c r="P2218" i="62"/>
  <c r="P2219" i="62"/>
  <c r="P2220" i="62"/>
  <c r="P2221" i="62"/>
  <c r="P2222" i="62"/>
  <c r="P2223" i="62"/>
  <c r="P2224" i="62"/>
  <c r="P2225" i="62"/>
  <c r="P2226" i="62"/>
  <c r="P2227" i="62"/>
  <c r="P2228" i="62"/>
  <c r="P2229" i="62"/>
  <c r="P2230" i="62"/>
  <c r="P2231" i="62"/>
  <c r="P2232" i="62"/>
  <c r="P2233" i="62"/>
  <c r="P2234" i="62"/>
  <c r="P2235" i="62"/>
  <c r="P2236" i="62"/>
  <c r="P2237" i="62"/>
  <c r="P2238" i="62"/>
  <c r="P2239" i="62"/>
  <c r="P2240" i="62"/>
  <c r="P2241" i="62"/>
  <c r="P2242" i="62"/>
  <c r="P2243" i="62"/>
  <c r="P2244" i="62"/>
  <c r="P2245" i="62"/>
  <c r="P2246" i="62"/>
  <c r="P2247" i="62"/>
  <c r="P2248" i="62"/>
  <c r="P2249" i="62"/>
  <c r="P2250" i="62"/>
  <c r="P2251" i="62"/>
  <c r="P2252" i="62"/>
  <c r="P2253" i="62"/>
  <c r="P2254" i="62"/>
  <c r="P2255" i="62"/>
  <c r="P2256" i="62"/>
  <c r="P2257" i="62"/>
  <c r="P2258" i="62"/>
  <c r="P2259" i="62"/>
  <c r="P2260" i="62"/>
  <c r="P2261" i="62"/>
  <c r="P2262" i="62"/>
  <c r="P2263" i="62"/>
  <c r="P2264" i="62"/>
  <c r="P2265" i="62"/>
  <c r="P2266" i="62"/>
  <c r="P2267" i="62"/>
  <c r="P2268" i="62"/>
  <c r="P2269" i="62"/>
  <c r="P2270" i="62"/>
  <c r="P2271" i="62"/>
  <c r="P2272" i="62"/>
  <c r="P2273" i="62"/>
  <c r="P2274" i="62"/>
  <c r="P2275" i="62"/>
  <c r="P2276" i="62"/>
  <c r="P2277" i="62"/>
  <c r="P2278" i="62"/>
  <c r="P2279" i="62"/>
  <c r="P2280" i="62"/>
  <c r="P2281" i="62"/>
  <c r="P2282" i="62"/>
  <c r="P2283" i="62"/>
  <c r="P2284" i="62"/>
  <c r="P2285" i="62"/>
  <c r="P2286" i="62"/>
  <c r="P2287" i="62"/>
  <c r="P2288" i="62"/>
  <c r="P2289" i="62"/>
  <c r="P2290" i="62"/>
  <c r="P2291" i="62"/>
  <c r="P2292" i="62"/>
  <c r="P2293" i="62"/>
  <c r="P2294" i="62"/>
  <c r="P2295" i="62"/>
  <c r="P2296" i="62"/>
  <c r="P2297" i="62"/>
  <c r="P2298" i="62"/>
  <c r="P2299" i="62"/>
  <c r="P2300" i="62"/>
  <c r="P2301" i="62"/>
  <c r="P2302" i="62"/>
  <c r="P2303" i="62"/>
  <c r="P2304" i="62"/>
  <c r="P2305" i="62"/>
  <c r="P2306" i="62"/>
  <c r="P2307" i="62"/>
  <c r="P2308" i="62"/>
  <c r="P2309" i="62"/>
  <c r="P2310" i="62"/>
  <c r="P2311" i="62"/>
  <c r="P2312" i="62"/>
  <c r="P2313" i="62"/>
  <c r="P2314" i="62"/>
  <c r="P2315" i="62"/>
  <c r="P2316" i="62"/>
  <c r="P2317" i="62"/>
  <c r="P2318" i="62"/>
  <c r="P2319" i="62"/>
  <c r="P2320" i="62"/>
  <c r="P2321" i="62"/>
  <c r="P2322" i="62"/>
  <c r="P2323" i="62"/>
  <c r="P2324" i="62"/>
  <c r="P2325" i="62"/>
  <c r="P2326" i="62"/>
  <c r="P2327" i="62"/>
  <c r="P2328" i="62"/>
  <c r="P2329" i="62"/>
  <c r="P2330" i="62"/>
  <c r="P2331" i="62"/>
  <c r="P2332" i="62"/>
  <c r="P2333" i="62"/>
  <c r="P2334" i="62"/>
  <c r="P2335" i="62"/>
  <c r="P2336" i="62"/>
  <c r="P2337" i="62"/>
  <c r="P2338" i="62"/>
  <c r="P2339" i="62"/>
  <c r="P2340" i="62"/>
  <c r="P2341" i="62"/>
  <c r="P2342" i="62"/>
  <c r="P2343" i="62"/>
  <c r="P2344" i="62"/>
  <c r="P2345" i="62"/>
  <c r="P2346" i="62"/>
  <c r="P2347" i="62"/>
  <c r="P2348" i="62"/>
  <c r="P2349" i="62"/>
  <c r="P2350" i="62"/>
  <c r="P2351" i="62"/>
  <c r="P2352" i="62"/>
  <c r="P2353" i="62"/>
  <c r="P2354" i="62"/>
  <c r="P2355" i="62"/>
  <c r="P2356" i="62"/>
  <c r="P2357" i="62"/>
  <c r="P2358" i="62"/>
  <c r="P2359" i="62"/>
  <c r="P2360" i="62"/>
  <c r="P2361" i="62"/>
  <c r="P2362" i="62"/>
  <c r="P2363" i="62"/>
  <c r="P4" i="62"/>
  <c r="G2185" i="62" l="1"/>
  <c r="G2186" i="62"/>
  <c r="G2187" i="62"/>
  <c r="G2188" i="62"/>
  <c r="G2189" i="62"/>
  <c r="G2190" i="62"/>
  <c r="G2191" i="62"/>
  <c r="G2192" i="62"/>
  <c r="G2193" i="62"/>
  <c r="G2194" i="62"/>
  <c r="G2195" i="62"/>
  <c r="G2196" i="62"/>
  <c r="G2197" i="62"/>
  <c r="G2198" i="62"/>
  <c r="G2199" i="62"/>
  <c r="G2200" i="62"/>
  <c r="G2201" i="62"/>
  <c r="G2202" i="62"/>
  <c r="G2203" i="62"/>
  <c r="G2204" i="62"/>
  <c r="G2205" i="62"/>
  <c r="G2206" i="62"/>
  <c r="G2207" i="62"/>
  <c r="G2208" i="62"/>
  <c r="G2209" i="62"/>
  <c r="G2210" i="62"/>
  <c r="G2211" i="62"/>
  <c r="G2212" i="62"/>
  <c r="G2213" i="62"/>
  <c r="G2214" i="62"/>
  <c r="G2215" i="62"/>
  <c r="G2216" i="62"/>
  <c r="G2217" i="62"/>
  <c r="G2218" i="62"/>
  <c r="G2219" i="62"/>
  <c r="G2220" i="62"/>
  <c r="G2221" i="62"/>
  <c r="G2222" i="62"/>
  <c r="G2223" i="62"/>
  <c r="G2224" i="62"/>
  <c r="G2225" i="62"/>
  <c r="G2226" i="62"/>
  <c r="G2227" i="62"/>
  <c r="G2228" i="62"/>
  <c r="G2229" i="62"/>
  <c r="G2230" i="62"/>
  <c r="G2231" i="62"/>
  <c r="G2232" i="62"/>
  <c r="G2233" i="62"/>
  <c r="G2234" i="62"/>
  <c r="G2235" i="62"/>
  <c r="G2236" i="62"/>
  <c r="G2237" i="62"/>
  <c r="G2238" i="62"/>
  <c r="G2239" i="62"/>
  <c r="G2240" i="62"/>
  <c r="G2241" i="62"/>
  <c r="G2242" i="62"/>
  <c r="G2243" i="62"/>
  <c r="G2244" i="62"/>
  <c r="G2245" i="62"/>
  <c r="G2246" i="62"/>
  <c r="G2247" i="62"/>
  <c r="G2248" i="62"/>
  <c r="G2249" i="62"/>
  <c r="G2250" i="62"/>
  <c r="G2251" i="62"/>
  <c r="G2252" i="62"/>
  <c r="G2253" i="62"/>
  <c r="G2254" i="62"/>
  <c r="G2255" i="62"/>
  <c r="G2256" i="62"/>
  <c r="G2257" i="62"/>
  <c r="G2258" i="62"/>
  <c r="G2259" i="62"/>
  <c r="G2260" i="62"/>
  <c r="G2261" i="62"/>
  <c r="G2262" i="62"/>
  <c r="G2263" i="62"/>
  <c r="G2264" i="62"/>
  <c r="G2265" i="62"/>
  <c r="G2266" i="62"/>
  <c r="G2267" i="62"/>
  <c r="G2268" i="62"/>
  <c r="G2269" i="62"/>
  <c r="G2270" i="62"/>
  <c r="G2271" i="62"/>
  <c r="G2272" i="62"/>
  <c r="G2273" i="62"/>
  <c r="G2274" i="62"/>
  <c r="G2275" i="62"/>
  <c r="G2276" i="62"/>
  <c r="G2277" i="62"/>
  <c r="G2278" i="62"/>
  <c r="G2279" i="62"/>
  <c r="G2280" i="62"/>
  <c r="G2281" i="62"/>
  <c r="G2282" i="62"/>
  <c r="G2283" i="62"/>
  <c r="G2284" i="62"/>
  <c r="G2285" i="62"/>
  <c r="G2286" i="62"/>
  <c r="G2287" i="62"/>
  <c r="G2288" i="62"/>
  <c r="G2289" i="62"/>
  <c r="G2290" i="62"/>
  <c r="G2291" i="62"/>
  <c r="G2292" i="62"/>
  <c r="G2293" i="62"/>
  <c r="G2294" i="62"/>
  <c r="G2295" i="62"/>
  <c r="G2296" i="62"/>
  <c r="G2297" i="62"/>
  <c r="G2298" i="62"/>
  <c r="G2299" i="62"/>
  <c r="G2300" i="62"/>
  <c r="G2301" i="62"/>
  <c r="G2302" i="62"/>
  <c r="G2303" i="62"/>
  <c r="G2304" i="62"/>
  <c r="G2305" i="62"/>
  <c r="G2306" i="62"/>
  <c r="G2307" i="62"/>
  <c r="G2308" i="62"/>
  <c r="G2309" i="62"/>
  <c r="G2310" i="62"/>
  <c r="G2311" i="62"/>
  <c r="G2312" i="62"/>
  <c r="G2313" i="62"/>
  <c r="G2314" i="62"/>
  <c r="G2315" i="62"/>
  <c r="G2316" i="62"/>
  <c r="G2317" i="62"/>
  <c r="G2318" i="62"/>
  <c r="G2319" i="62"/>
  <c r="G2320" i="62"/>
  <c r="G2321" i="62"/>
  <c r="G2322" i="62"/>
  <c r="G2323" i="62"/>
  <c r="G2324" i="62"/>
  <c r="G2325" i="62"/>
  <c r="G2326" i="62"/>
  <c r="G2327" i="62"/>
  <c r="G2328" i="62"/>
  <c r="G2329" i="62"/>
  <c r="G2330" i="62"/>
  <c r="G2331" i="62"/>
  <c r="G2332" i="62"/>
  <c r="G2333" i="62"/>
  <c r="G2334" i="62"/>
  <c r="G2335" i="62"/>
  <c r="G2336" i="62"/>
  <c r="G2337" i="62"/>
  <c r="G2338" i="62"/>
  <c r="G2339" i="62"/>
  <c r="G2340" i="62"/>
  <c r="G2341" i="62"/>
  <c r="G2342" i="62"/>
  <c r="G2343" i="62"/>
  <c r="G2344" i="62"/>
  <c r="G2345" i="62"/>
  <c r="G2346" i="62"/>
  <c r="G2347" i="62"/>
  <c r="G2348" i="62"/>
  <c r="G2349" i="62"/>
  <c r="G2350" i="62"/>
  <c r="G2351" i="62"/>
  <c r="G2352" i="62"/>
  <c r="G2353" i="62"/>
  <c r="G2354" i="62"/>
  <c r="G2355" i="62"/>
  <c r="G2356" i="62"/>
  <c r="G2357" i="62"/>
  <c r="G2358" i="62"/>
  <c r="G2359" i="62"/>
  <c r="G2360" i="62"/>
  <c r="G2361" i="62"/>
  <c r="G2362" i="62"/>
  <c r="G2363" i="62"/>
  <c r="G2184" i="62"/>
  <c r="K2185" i="62"/>
  <c r="K2186" i="62"/>
  <c r="K2187" i="62"/>
  <c r="K2188" i="62"/>
  <c r="K2189" i="62"/>
  <c r="K2190" i="62"/>
  <c r="K2191" i="62"/>
  <c r="K2192" i="62"/>
  <c r="K2193" i="62"/>
  <c r="K2194" i="62"/>
  <c r="K2195" i="62"/>
  <c r="K2196" i="62"/>
  <c r="K2197" i="62"/>
  <c r="K2198" i="62"/>
  <c r="K2199" i="62"/>
  <c r="K2200" i="62"/>
  <c r="K2201" i="62"/>
  <c r="K2202" i="62"/>
  <c r="K2203" i="62"/>
  <c r="K2204" i="62"/>
  <c r="K2205" i="62"/>
  <c r="K2206" i="62"/>
  <c r="K2207" i="62"/>
  <c r="K2208" i="62"/>
  <c r="K2209" i="62"/>
  <c r="K2210" i="62"/>
  <c r="K2211" i="62"/>
  <c r="K2212" i="62"/>
  <c r="K2213" i="62"/>
  <c r="K2214" i="62"/>
  <c r="K2215" i="62"/>
  <c r="K2216" i="62"/>
  <c r="K2217" i="62"/>
  <c r="K2218" i="62"/>
  <c r="K2219" i="62"/>
  <c r="K2220" i="62"/>
  <c r="K2221" i="62"/>
  <c r="K2222" i="62"/>
  <c r="K2223" i="62"/>
  <c r="K2224" i="62"/>
  <c r="K2225" i="62"/>
  <c r="K2226" i="62"/>
  <c r="K2227" i="62"/>
  <c r="K2228" i="62"/>
  <c r="K2229" i="62"/>
  <c r="K2230" i="62"/>
  <c r="K2231" i="62"/>
  <c r="K2232" i="62"/>
  <c r="K2233" i="62"/>
  <c r="K2234" i="62"/>
  <c r="K2235" i="62"/>
  <c r="K2236" i="62"/>
  <c r="K2237" i="62"/>
  <c r="K2238" i="62"/>
  <c r="K2239" i="62"/>
  <c r="K2240" i="62"/>
  <c r="K2241" i="62"/>
  <c r="K2242" i="62"/>
  <c r="K2243" i="62"/>
  <c r="K2244" i="62"/>
  <c r="K2245" i="62"/>
  <c r="K2246" i="62"/>
  <c r="K2247" i="62"/>
  <c r="K2248" i="62"/>
  <c r="K2249" i="62"/>
  <c r="K2250" i="62"/>
  <c r="K2251" i="62"/>
  <c r="K2252" i="62"/>
  <c r="K2253" i="62"/>
  <c r="K2254" i="62"/>
  <c r="K2255" i="62"/>
  <c r="K2256" i="62"/>
  <c r="K2257" i="62"/>
  <c r="K2258" i="62"/>
  <c r="K2259" i="62"/>
  <c r="K2260" i="62"/>
  <c r="K2261" i="62"/>
  <c r="K2262" i="62"/>
  <c r="K2263" i="62"/>
  <c r="K2264" i="62"/>
  <c r="K2265" i="62"/>
  <c r="K2266" i="62"/>
  <c r="K2267" i="62"/>
  <c r="K2268" i="62"/>
  <c r="K2269" i="62"/>
  <c r="K2270" i="62"/>
  <c r="K2271" i="62"/>
  <c r="K2272" i="62"/>
  <c r="K2273" i="62"/>
  <c r="K2274" i="62"/>
  <c r="K2275" i="62"/>
  <c r="K2276" i="62"/>
  <c r="K2277" i="62"/>
  <c r="K2278" i="62"/>
  <c r="K2279" i="62"/>
  <c r="K2280" i="62"/>
  <c r="K2281" i="62"/>
  <c r="K2282" i="62"/>
  <c r="K2283" i="62"/>
  <c r="K2284" i="62"/>
  <c r="K2285" i="62"/>
  <c r="K2286" i="62"/>
  <c r="K2287" i="62"/>
  <c r="K2288" i="62"/>
  <c r="K2289" i="62"/>
  <c r="K2290" i="62"/>
  <c r="K2291" i="62"/>
  <c r="K2292" i="62"/>
  <c r="K2293" i="62"/>
  <c r="K2294" i="62"/>
  <c r="K2295" i="62"/>
  <c r="K2296" i="62"/>
  <c r="K2297" i="62"/>
  <c r="K2298" i="62"/>
  <c r="K2299" i="62"/>
  <c r="K2300" i="62"/>
  <c r="K2301" i="62"/>
  <c r="K2302" i="62"/>
  <c r="K2303" i="62"/>
  <c r="K2304" i="62"/>
  <c r="K2305" i="62"/>
  <c r="K2306" i="62"/>
  <c r="K2307" i="62"/>
  <c r="K2308" i="62"/>
  <c r="K2309" i="62"/>
  <c r="K2310" i="62"/>
  <c r="K2311" i="62"/>
  <c r="K2312" i="62"/>
  <c r="K2313" i="62"/>
  <c r="K2314" i="62"/>
  <c r="K2315" i="62"/>
  <c r="K2316" i="62"/>
  <c r="K2317" i="62"/>
  <c r="K2318" i="62"/>
  <c r="K2319" i="62"/>
  <c r="K2320" i="62"/>
  <c r="K2321" i="62"/>
  <c r="K2322" i="62"/>
  <c r="K2323" i="62"/>
  <c r="K2324" i="62"/>
  <c r="K2325" i="62"/>
  <c r="K2326" i="62"/>
  <c r="K2327" i="62"/>
  <c r="K2328" i="62"/>
  <c r="K2329" i="62"/>
  <c r="K2330" i="62"/>
  <c r="K2331" i="62"/>
  <c r="K2332" i="62"/>
  <c r="K2333" i="62"/>
  <c r="K2334" i="62"/>
  <c r="K2335" i="62"/>
  <c r="K2336" i="62"/>
  <c r="K2337" i="62"/>
  <c r="K2338" i="62"/>
  <c r="K2339" i="62"/>
  <c r="K2340" i="62"/>
  <c r="K2341" i="62"/>
  <c r="K2342" i="62"/>
  <c r="K2343" i="62"/>
  <c r="K2344" i="62"/>
  <c r="K2345" i="62"/>
  <c r="K2346" i="62"/>
  <c r="K2347" i="62"/>
  <c r="K2348" i="62"/>
  <c r="K2349" i="62"/>
  <c r="K2350" i="62"/>
  <c r="K2351" i="62"/>
  <c r="K2352" i="62"/>
  <c r="K2353" i="62"/>
  <c r="K2354" i="62"/>
  <c r="K2355" i="62"/>
  <c r="K2356" i="62"/>
  <c r="K2357" i="62"/>
  <c r="K2358" i="62"/>
  <c r="K2359" i="62"/>
  <c r="K2360" i="62"/>
  <c r="K2361" i="62"/>
  <c r="K2362" i="62"/>
  <c r="K2363" i="62"/>
  <c r="K2184" i="62"/>
  <c r="G2180" i="62"/>
  <c r="Q2180" i="62" s="1"/>
  <c r="G2181" i="62"/>
  <c r="Q2181" i="62" s="1"/>
  <c r="G2182" i="62"/>
  <c r="Q2182" i="62" s="1"/>
  <c r="G2183" i="62"/>
  <c r="Q2183" i="62" s="1"/>
  <c r="G2021" i="62"/>
  <c r="G2022" i="62"/>
  <c r="G2023" i="62"/>
  <c r="G2024" i="62"/>
  <c r="G2025" i="62"/>
  <c r="G2026" i="62"/>
  <c r="G2027" i="62"/>
  <c r="G2028" i="62"/>
  <c r="G2029" i="62"/>
  <c r="G2030" i="62"/>
  <c r="G2031" i="62"/>
  <c r="G2032" i="62"/>
  <c r="G2033" i="62"/>
  <c r="G2034" i="62"/>
  <c r="G2035" i="62"/>
  <c r="G2036" i="62"/>
  <c r="G2037" i="62"/>
  <c r="G2038" i="62"/>
  <c r="G2039" i="62"/>
  <c r="G2040" i="62"/>
  <c r="G2041" i="62"/>
  <c r="G2042" i="62"/>
  <c r="G2043" i="62"/>
  <c r="G2044" i="62"/>
  <c r="G2045" i="62"/>
  <c r="G2046" i="62"/>
  <c r="G2047" i="62"/>
  <c r="G2048" i="62"/>
  <c r="G2049" i="62"/>
  <c r="G2050" i="62"/>
  <c r="G2051" i="62"/>
  <c r="G2052" i="62"/>
  <c r="G2053" i="62"/>
  <c r="G2054" i="62"/>
  <c r="G2055" i="62"/>
  <c r="G2056" i="62"/>
  <c r="G2057" i="62"/>
  <c r="G2058" i="62"/>
  <c r="G2059" i="62"/>
  <c r="G2060" i="62"/>
  <c r="G2061" i="62"/>
  <c r="G2062" i="62"/>
  <c r="G2063" i="62"/>
  <c r="G2064" i="62"/>
  <c r="G2065" i="62"/>
  <c r="G2066" i="62"/>
  <c r="G2067" i="62"/>
  <c r="G2068" i="62"/>
  <c r="G2069" i="62"/>
  <c r="G2070" i="62"/>
  <c r="G2071" i="62"/>
  <c r="G2072" i="62"/>
  <c r="G2073" i="62"/>
  <c r="G2074" i="62"/>
  <c r="G2075" i="62"/>
  <c r="G2076" i="62"/>
  <c r="G2077" i="62"/>
  <c r="G2078" i="62"/>
  <c r="G2079" i="62"/>
  <c r="G2080" i="62"/>
  <c r="G2081" i="62"/>
  <c r="G2082" i="62"/>
  <c r="G2083" i="62"/>
  <c r="G2084" i="62"/>
  <c r="G2085" i="62"/>
  <c r="G2086" i="62"/>
  <c r="G2087" i="62"/>
  <c r="G2088" i="62"/>
  <c r="G2089" i="62"/>
  <c r="G2090" i="62"/>
  <c r="G2091" i="62"/>
  <c r="G2092" i="62"/>
  <c r="G2093" i="62"/>
  <c r="G2094" i="62"/>
  <c r="G2095" i="62"/>
  <c r="G2096" i="62"/>
  <c r="G2097" i="62"/>
  <c r="G2098" i="62"/>
  <c r="G2099" i="62"/>
  <c r="G2100" i="62"/>
  <c r="G2101" i="62"/>
  <c r="G2102" i="62"/>
  <c r="G2103" i="62"/>
  <c r="G2104" i="62"/>
  <c r="G2105" i="62"/>
  <c r="G2106" i="62"/>
  <c r="G2107" i="62"/>
  <c r="G2108" i="62"/>
  <c r="G2109" i="62"/>
  <c r="G2110" i="62"/>
  <c r="G2111" i="62"/>
  <c r="G2112" i="62"/>
  <c r="G2113" i="62"/>
  <c r="G2114" i="62"/>
  <c r="G2115" i="62"/>
  <c r="G2116" i="62"/>
  <c r="G2117" i="62"/>
  <c r="G2118" i="62"/>
  <c r="G2119" i="62"/>
  <c r="G2120" i="62"/>
  <c r="G2121" i="62"/>
  <c r="G2122" i="62"/>
  <c r="G2123" i="62"/>
  <c r="G2124" i="62"/>
  <c r="G2125" i="62"/>
  <c r="G2126" i="62"/>
  <c r="G2127" i="62"/>
  <c r="G2128" i="62"/>
  <c r="G2129" i="62"/>
  <c r="G2130" i="62"/>
  <c r="G2131" i="62"/>
  <c r="G2132" i="62"/>
  <c r="G2133" i="62"/>
  <c r="G2134" i="62"/>
  <c r="G2135" i="62"/>
  <c r="G2136" i="62"/>
  <c r="G2137" i="62"/>
  <c r="G2138" i="62"/>
  <c r="G2139" i="62"/>
  <c r="G2140" i="62"/>
  <c r="G2141" i="62"/>
  <c r="G2142" i="62"/>
  <c r="G2143" i="62"/>
  <c r="G2144" i="62"/>
  <c r="G2145" i="62"/>
  <c r="G2146" i="62"/>
  <c r="G2147" i="62"/>
  <c r="G2148" i="62"/>
  <c r="G2149" i="62"/>
  <c r="G2150" i="62"/>
  <c r="G2151" i="62"/>
  <c r="G2152" i="62"/>
  <c r="G2153" i="62"/>
  <c r="G2154" i="62"/>
  <c r="G2155" i="62"/>
  <c r="G2156" i="62"/>
  <c r="G2157" i="62"/>
  <c r="G2158" i="62"/>
  <c r="G2159" i="62"/>
  <c r="G2160" i="62"/>
  <c r="G2161" i="62"/>
  <c r="G2162" i="62"/>
  <c r="G2163" i="62"/>
  <c r="G2164" i="62"/>
  <c r="G2165" i="62"/>
  <c r="G2166" i="62"/>
  <c r="G2167" i="62"/>
  <c r="G2168" i="62"/>
  <c r="G2169" i="62"/>
  <c r="G2170" i="62"/>
  <c r="G2171" i="62"/>
  <c r="G2172" i="62"/>
  <c r="G2173" i="62"/>
  <c r="G2174" i="62"/>
  <c r="G2175" i="62"/>
  <c r="G2176" i="62"/>
  <c r="G2177" i="62"/>
  <c r="G2178" i="62"/>
  <c r="G2179" i="62"/>
  <c r="G2020" i="62"/>
  <c r="K2021" i="62"/>
  <c r="K2022" i="62"/>
  <c r="K2023" i="62"/>
  <c r="K2024" i="62"/>
  <c r="K2025" i="62"/>
  <c r="K2026" i="62"/>
  <c r="K2027" i="62"/>
  <c r="K2028" i="62"/>
  <c r="L2028" i="62" s="1"/>
  <c r="K2029" i="62"/>
  <c r="K2030" i="62"/>
  <c r="K2031" i="62"/>
  <c r="K2032" i="62"/>
  <c r="K2033" i="62"/>
  <c r="K2034" i="62"/>
  <c r="K2035" i="62"/>
  <c r="K2036" i="62"/>
  <c r="K2037" i="62"/>
  <c r="K2038" i="62"/>
  <c r="K2039" i="62"/>
  <c r="K2040" i="62"/>
  <c r="K2041" i="62"/>
  <c r="K2042" i="62"/>
  <c r="K2043" i="62"/>
  <c r="K2044" i="62"/>
  <c r="K2045" i="62"/>
  <c r="K2046" i="62"/>
  <c r="K2047" i="62"/>
  <c r="K2048" i="62"/>
  <c r="K2049" i="62"/>
  <c r="K2050" i="62"/>
  <c r="K2051" i="62"/>
  <c r="K2052" i="62"/>
  <c r="L2052" i="62" s="1"/>
  <c r="K2053" i="62"/>
  <c r="K2054" i="62"/>
  <c r="K2055" i="62"/>
  <c r="K2056" i="62"/>
  <c r="K2057" i="62"/>
  <c r="K2058" i="62"/>
  <c r="K2059" i="62"/>
  <c r="K2060" i="62"/>
  <c r="K2061" i="62"/>
  <c r="K2062" i="62"/>
  <c r="K2063" i="62"/>
  <c r="K2064" i="62"/>
  <c r="K2065" i="62"/>
  <c r="K2066" i="62"/>
  <c r="K2067" i="62"/>
  <c r="K2068" i="62"/>
  <c r="K2069" i="62"/>
  <c r="K2070" i="62"/>
  <c r="K2071" i="62"/>
  <c r="K2072" i="62"/>
  <c r="K2073" i="62"/>
  <c r="K2074" i="62"/>
  <c r="K2075" i="62"/>
  <c r="K2076" i="62"/>
  <c r="L2076" i="62" s="1"/>
  <c r="K2077" i="62"/>
  <c r="K2078" i="62"/>
  <c r="K2079" i="62"/>
  <c r="K2080" i="62"/>
  <c r="K2081" i="62"/>
  <c r="K2082" i="62"/>
  <c r="K2083" i="62"/>
  <c r="K2084" i="62"/>
  <c r="K2085" i="62"/>
  <c r="K2086" i="62"/>
  <c r="K2087" i="62"/>
  <c r="K2088" i="62"/>
  <c r="K2089" i="62"/>
  <c r="K2090" i="62"/>
  <c r="K2091" i="62"/>
  <c r="K2092" i="62"/>
  <c r="K2093" i="62"/>
  <c r="K2094" i="62"/>
  <c r="K2095" i="62"/>
  <c r="K2096" i="62"/>
  <c r="K2097" i="62"/>
  <c r="K2098" i="62"/>
  <c r="K2099" i="62"/>
  <c r="K2100" i="62"/>
  <c r="L2100" i="62" s="1"/>
  <c r="K2101" i="62"/>
  <c r="K2102" i="62"/>
  <c r="K2103" i="62"/>
  <c r="K2104" i="62"/>
  <c r="K2105" i="62"/>
  <c r="K2106" i="62"/>
  <c r="K2107" i="62"/>
  <c r="K2108" i="62"/>
  <c r="K2109" i="62"/>
  <c r="K2110" i="62"/>
  <c r="K2111" i="62"/>
  <c r="K2112" i="62"/>
  <c r="K2113" i="62"/>
  <c r="K2114" i="62"/>
  <c r="K2115" i="62"/>
  <c r="K2116" i="62"/>
  <c r="K2117" i="62"/>
  <c r="K2118" i="62"/>
  <c r="K2119" i="62"/>
  <c r="K2120" i="62"/>
  <c r="K2121" i="62"/>
  <c r="K2122" i="62"/>
  <c r="K2123" i="62"/>
  <c r="K2124" i="62"/>
  <c r="L2124" i="62" s="1"/>
  <c r="K2125" i="62"/>
  <c r="K2126" i="62"/>
  <c r="K2127" i="62"/>
  <c r="K2128" i="62"/>
  <c r="K2129" i="62"/>
  <c r="K2130" i="62"/>
  <c r="K2131" i="62"/>
  <c r="K2132" i="62"/>
  <c r="K2133" i="62"/>
  <c r="K2134" i="62"/>
  <c r="K2135" i="62"/>
  <c r="K2136" i="62"/>
  <c r="K2137" i="62"/>
  <c r="K2138" i="62"/>
  <c r="K2139" i="62"/>
  <c r="K2140" i="62"/>
  <c r="K2141" i="62"/>
  <c r="K2142" i="62"/>
  <c r="K2143" i="62"/>
  <c r="K2144" i="62"/>
  <c r="K2145" i="62"/>
  <c r="K2146" i="62"/>
  <c r="K2147" i="62"/>
  <c r="K2148" i="62"/>
  <c r="K2149" i="62"/>
  <c r="K2150" i="62"/>
  <c r="K2151" i="62"/>
  <c r="K2152" i="62"/>
  <c r="K2153" i="62"/>
  <c r="K2154" i="62"/>
  <c r="K2155" i="62"/>
  <c r="K2156" i="62"/>
  <c r="K2157" i="62"/>
  <c r="K2158" i="62"/>
  <c r="K2159" i="62"/>
  <c r="K2160" i="62"/>
  <c r="K2161" i="62"/>
  <c r="K2162" i="62"/>
  <c r="K2163" i="62"/>
  <c r="K2164" i="62"/>
  <c r="K2165" i="62"/>
  <c r="K2166" i="62"/>
  <c r="K2167" i="62"/>
  <c r="K2168" i="62"/>
  <c r="K2169" i="62"/>
  <c r="K2170" i="62"/>
  <c r="K2171" i="62"/>
  <c r="K2172" i="62"/>
  <c r="L2172" i="62" s="1"/>
  <c r="K2173" i="62"/>
  <c r="K2174" i="62"/>
  <c r="K2175" i="62"/>
  <c r="K2176" i="62"/>
  <c r="K2177" i="62"/>
  <c r="K2178" i="62"/>
  <c r="K2179" i="62"/>
  <c r="K2020" i="62"/>
  <c r="R643" i="63"/>
  <c r="I643" i="63" s="1"/>
  <c r="R642" i="63"/>
  <c r="R641" i="63"/>
  <c r="R640" i="63"/>
  <c r="I640" i="63" s="1"/>
  <c r="R639" i="63"/>
  <c r="R638" i="63"/>
  <c r="R637" i="63"/>
  <c r="R636" i="63"/>
  <c r="R635" i="63"/>
  <c r="R634" i="63"/>
  <c r="R633" i="63"/>
  <c r="R632" i="63"/>
  <c r="R631" i="63"/>
  <c r="R630" i="63"/>
  <c r="R629" i="63"/>
  <c r="I629" i="63" s="1"/>
  <c r="R628" i="63"/>
  <c r="I628" i="63" s="1"/>
  <c r="R627" i="63"/>
  <c r="R626" i="63"/>
  <c r="R625" i="63"/>
  <c r="R624" i="63"/>
  <c r="R623" i="63"/>
  <c r="R622" i="63"/>
  <c r="R621" i="63"/>
  <c r="R620" i="63"/>
  <c r="R619" i="63"/>
  <c r="R618" i="63"/>
  <c r="R617" i="63"/>
  <c r="R616" i="63"/>
  <c r="I616" i="63" s="1"/>
  <c r="G616" i="63" s="1"/>
  <c r="R615" i="63"/>
  <c r="R614" i="63"/>
  <c r="R613" i="63"/>
  <c r="R612" i="63"/>
  <c r="R611" i="63"/>
  <c r="R610" i="63"/>
  <c r="R609" i="63"/>
  <c r="R608" i="63"/>
  <c r="R607" i="63"/>
  <c r="R606" i="63"/>
  <c r="R605" i="63"/>
  <c r="R604" i="63"/>
  <c r="I604" i="63" s="1"/>
  <c r="G604" i="63" s="1"/>
  <c r="R603" i="63"/>
  <c r="R602" i="63"/>
  <c r="R601" i="63"/>
  <c r="R600" i="63"/>
  <c r="R599" i="63"/>
  <c r="R598" i="63"/>
  <c r="R597" i="63"/>
  <c r="R596" i="63"/>
  <c r="R595" i="63"/>
  <c r="R594" i="63"/>
  <c r="R593" i="63"/>
  <c r="R592" i="63"/>
  <c r="I592" i="63" s="1"/>
  <c r="G592" i="63" s="1"/>
  <c r="R591" i="63"/>
  <c r="R590" i="63"/>
  <c r="R589" i="63"/>
  <c r="R588" i="63"/>
  <c r="R587" i="63"/>
  <c r="R586" i="63"/>
  <c r="R585" i="63"/>
  <c r="R584" i="63"/>
  <c r="R583" i="63"/>
  <c r="R582" i="63"/>
  <c r="R581" i="63"/>
  <c r="R580" i="63"/>
  <c r="R579" i="63"/>
  <c r="R578" i="63"/>
  <c r="R577" i="63"/>
  <c r="R576" i="63"/>
  <c r="R575" i="63"/>
  <c r="R574" i="63"/>
  <c r="R573" i="63"/>
  <c r="R572" i="63"/>
  <c r="R571" i="63"/>
  <c r="R570" i="63"/>
  <c r="R569" i="63"/>
  <c r="R568" i="63"/>
  <c r="R567" i="63"/>
  <c r="R566" i="63"/>
  <c r="R565" i="63"/>
  <c r="R564" i="63"/>
  <c r="AM639" i="63"/>
  <c r="M639" i="63" s="1"/>
  <c r="AQ638" i="63"/>
  <c r="M638" i="63" s="1"/>
  <c r="AL637" i="63"/>
  <c r="M637" i="63" s="1"/>
  <c r="AM627" i="63"/>
  <c r="M627" i="63" s="1"/>
  <c r="AQ620" i="63"/>
  <c r="M620" i="63" s="1"/>
  <c r="AP624" i="63"/>
  <c r="M624" i="63" s="1"/>
  <c r="R563" i="63"/>
  <c r="U563" i="63" s="1"/>
  <c r="AJ643" i="63"/>
  <c r="AI643" i="63"/>
  <c r="AH643" i="63"/>
  <c r="AG643" i="63"/>
  <c r="AJ635" i="63"/>
  <c r="K635" i="63" s="1"/>
  <c r="AG632" i="63"/>
  <c r="K632" i="63" s="1"/>
  <c r="AK630" i="63"/>
  <c r="K630" i="63" s="1"/>
  <c r="AJ629" i="63"/>
  <c r="K629" i="63" s="1"/>
  <c r="AI628" i="63"/>
  <c r="K628" i="63" s="1"/>
  <c r="AH627" i="63"/>
  <c r="K627" i="63" s="1"/>
  <c r="AI622" i="63"/>
  <c r="K622" i="63" s="1"/>
  <c r="AK619" i="63"/>
  <c r="K619" i="63" s="1"/>
  <c r="AH616" i="63"/>
  <c r="K616" i="63" s="1"/>
  <c r="AG610" i="63"/>
  <c r="K610" i="63" s="1"/>
  <c r="AD607" i="63"/>
  <c r="K607" i="63" s="1"/>
  <c r="AF604" i="63"/>
  <c r="K604" i="63" s="1"/>
  <c r="AE598" i="63"/>
  <c r="K598" i="63" s="1"/>
  <c r="AB595" i="63"/>
  <c r="K595" i="63" s="1"/>
  <c r="AD592" i="63"/>
  <c r="K592" i="63" s="1"/>
  <c r="AC586" i="63"/>
  <c r="K586" i="63" s="1"/>
  <c r="AE583" i="63"/>
  <c r="K583" i="63" s="1"/>
  <c r="AA643" i="63"/>
  <c r="AA631" i="63"/>
  <c r="AA629" i="63"/>
  <c r="AA627" i="63"/>
  <c r="AA625" i="63"/>
  <c r="X640" i="63"/>
  <c r="X638" i="63"/>
  <c r="X634" i="63"/>
  <c r="X628" i="63"/>
  <c r="X616" i="63"/>
  <c r="X614" i="63"/>
  <c r="X612" i="63"/>
  <c r="X610" i="63"/>
  <c r="W604" i="63"/>
  <c r="W592" i="63"/>
  <c r="W590" i="63"/>
  <c r="W588" i="63"/>
  <c r="W586" i="63"/>
  <c r="I586" i="63" s="1"/>
  <c r="G586" i="63" s="1"/>
  <c r="W580" i="63"/>
  <c r="V568" i="63"/>
  <c r="Y579" i="63"/>
  <c r="G579" i="63" s="1"/>
  <c r="Y577" i="63"/>
  <c r="G577" i="63" s="1"/>
  <c r="Y575" i="63"/>
  <c r="G575" i="63" s="1"/>
  <c r="Y569" i="63"/>
  <c r="Z599" i="63"/>
  <c r="Z595" i="63"/>
  <c r="Z593" i="63"/>
  <c r="Z587" i="63"/>
  <c r="I587" i="63" s="1"/>
  <c r="U559" i="63"/>
  <c r="U553" i="63"/>
  <c r="U547" i="63"/>
  <c r="U535" i="63"/>
  <c r="U533" i="63"/>
  <c r="U531" i="63"/>
  <c r="U523" i="63"/>
  <c r="U511" i="63"/>
  <c r="U509" i="63"/>
  <c r="U507" i="63"/>
  <c r="U499" i="63"/>
  <c r="U487" i="63"/>
  <c r="U485" i="63"/>
  <c r="T562" i="63"/>
  <c r="T560" i="63"/>
  <c r="T552" i="63"/>
  <c r="T542" i="63"/>
  <c r="R557" i="63"/>
  <c r="AG637" i="63" s="1"/>
  <c r="R551" i="63"/>
  <c r="S551" i="63" s="1"/>
  <c r="R552" i="63"/>
  <c r="X632" i="63" s="1"/>
  <c r="S552" i="63"/>
  <c r="R545" i="63"/>
  <c r="S545" i="63" s="1"/>
  <c r="R485" i="63"/>
  <c r="S485" i="63" s="1"/>
  <c r="R486" i="63"/>
  <c r="S486" i="63" s="1"/>
  <c r="R487" i="63"/>
  <c r="S487" i="63" s="1"/>
  <c r="R488" i="63"/>
  <c r="S488" i="63" s="1"/>
  <c r="R489" i="63"/>
  <c r="S489" i="63" s="1"/>
  <c r="R490" i="63"/>
  <c r="T490" i="63" s="1"/>
  <c r="R491" i="63"/>
  <c r="S491" i="63" s="1"/>
  <c r="R492" i="63"/>
  <c r="S492" i="63" s="1"/>
  <c r="R493" i="63"/>
  <c r="S493" i="63" s="1"/>
  <c r="R494" i="63"/>
  <c r="S494" i="63" s="1"/>
  <c r="R495" i="63"/>
  <c r="S495" i="63" s="1"/>
  <c r="R496" i="63"/>
  <c r="S496" i="63" s="1"/>
  <c r="R497" i="63"/>
  <c r="S497" i="63" s="1"/>
  <c r="R498" i="63"/>
  <c r="T498" i="63" s="1"/>
  <c r="R499" i="63"/>
  <c r="S499" i="63" s="1"/>
  <c r="R500" i="63"/>
  <c r="S500" i="63" s="1"/>
  <c r="R501" i="63"/>
  <c r="S501" i="63" s="1"/>
  <c r="R502" i="63"/>
  <c r="S502" i="63" s="1"/>
  <c r="R503" i="63"/>
  <c r="S503" i="63" s="1"/>
  <c r="R504" i="63"/>
  <c r="S504" i="63" s="1"/>
  <c r="R505" i="63"/>
  <c r="S505" i="63" s="1"/>
  <c r="R506" i="63"/>
  <c r="S506" i="63" s="1"/>
  <c r="R507" i="63"/>
  <c r="S507" i="63" s="1"/>
  <c r="R508" i="63"/>
  <c r="S508" i="63" s="1"/>
  <c r="R509" i="63"/>
  <c r="S509" i="63" s="1"/>
  <c r="R510" i="63"/>
  <c r="S510" i="63" s="1"/>
  <c r="R511" i="63"/>
  <c r="S511" i="63" s="1"/>
  <c r="R512" i="63"/>
  <c r="S512" i="63" s="1"/>
  <c r="R513" i="63"/>
  <c r="S513" i="63" s="1"/>
  <c r="R514" i="63"/>
  <c r="S514" i="63" s="1"/>
  <c r="R515" i="63"/>
  <c r="S515" i="63" s="1"/>
  <c r="R516" i="63"/>
  <c r="S516" i="63" s="1"/>
  <c r="R517" i="63"/>
  <c r="S517" i="63" s="1"/>
  <c r="R518" i="63"/>
  <c r="S518" i="63" s="1"/>
  <c r="R519" i="63"/>
  <c r="S519" i="63" s="1"/>
  <c r="R520" i="63"/>
  <c r="S520" i="63" s="1"/>
  <c r="R521" i="63"/>
  <c r="S521" i="63" s="1"/>
  <c r="R522" i="63"/>
  <c r="S522" i="63" s="1"/>
  <c r="R523" i="63"/>
  <c r="S523" i="63" s="1"/>
  <c r="R524" i="63"/>
  <c r="S524" i="63" s="1"/>
  <c r="R525" i="63"/>
  <c r="S525" i="63" s="1"/>
  <c r="R526" i="63"/>
  <c r="S526" i="63" s="1"/>
  <c r="R527" i="63"/>
  <c r="S527" i="63" s="1"/>
  <c r="R528" i="63"/>
  <c r="S528" i="63" s="1"/>
  <c r="R529" i="63"/>
  <c r="S529" i="63" s="1"/>
  <c r="R530" i="63"/>
  <c r="T530" i="63" s="1"/>
  <c r="R531" i="63"/>
  <c r="S531" i="63" s="1"/>
  <c r="R532" i="63"/>
  <c r="S532" i="63" s="1"/>
  <c r="R533" i="63"/>
  <c r="S533" i="63" s="1"/>
  <c r="R534" i="63"/>
  <c r="S534" i="63" s="1"/>
  <c r="R535" i="63"/>
  <c r="S535" i="63" s="1"/>
  <c r="R536" i="63"/>
  <c r="S536" i="63" s="1"/>
  <c r="R537" i="63"/>
  <c r="S537" i="63" s="1"/>
  <c r="R538" i="63"/>
  <c r="S538" i="63" s="1"/>
  <c r="R539" i="63"/>
  <c r="S539" i="63" s="1"/>
  <c r="R540" i="63"/>
  <c r="S540" i="63" s="1"/>
  <c r="R541" i="63"/>
  <c r="S541" i="63" s="1"/>
  <c r="R542" i="63"/>
  <c r="S542" i="63" s="1"/>
  <c r="R543" i="63"/>
  <c r="S543" i="63" s="1"/>
  <c r="R544" i="63"/>
  <c r="S544" i="63" s="1"/>
  <c r="R546" i="63"/>
  <c r="S546" i="63" s="1"/>
  <c r="R547" i="63"/>
  <c r="S547" i="63" s="1"/>
  <c r="R548" i="63"/>
  <c r="S548" i="63" s="1"/>
  <c r="R549" i="63"/>
  <c r="S549" i="63" s="1"/>
  <c r="R550" i="63"/>
  <c r="S550" i="63" s="1"/>
  <c r="R553" i="63"/>
  <c r="S553" i="63" s="1"/>
  <c r="R554" i="63"/>
  <c r="S554" i="63" s="1"/>
  <c r="R555" i="63"/>
  <c r="S555" i="63" s="1"/>
  <c r="R556" i="63"/>
  <c r="S556" i="63" s="1"/>
  <c r="R558" i="63"/>
  <c r="S558" i="63" s="1"/>
  <c r="R559" i="63"/>
  <c r="S559" i="63" s="1"/>
  <c r="R560" i="63"/>
  <c r="S560" i="63" s="1"/>
  <c r="R561" i="63"/>
  <c r="S561" i="63" s="1"/>
  <c r="R562" i="63"/>
  <c r="S562" i="63" s="1"/>
  <c r="R484" i="63"/>
  <c r="T484" i="63" s="1"/>
  <c r="X636" i="63" l="1"/>
  <c r="AE608" i="63"/>
  <c r="K608" i="63" s="1"/>
  <c r="AB585" i="63"/>
  <c r="K585" i="63" s="1"/>
  <c r="T544" i="63"/>
  <c r="U489" i="63"/>
  <c r="G489" i="63" s="1"/>
  <c r="U513" i="63"/>
  <c r="G513" i="63" s="1"/>
  <c r="U537" i="63"/>
  <c r="G537" i="63" s="1"/>
  <c r="U561" i="63"/>
  <c r="L2175" i="62" s="1"/>
  <c r="F2175" i="62" s="1"/>
  <c r="Z601" i="63"/>
  <c r="V570" i="63"/>
  <c r="G570" i="63" s="1"/>
  <c r="W594" i="63"/>
  <c r="X618" i="63"/>
  <c r="X642" i="63"/>
  <c r="AA633" i="63"/>
  <c r="AD587" i="63"/>
  <c r="K587" i="63" s="1"/>
  <c r="AF599" i="63"/>
  <c r="K599" i="63" s="1"/>
  <c r="AH611" i="63"/>
  <c r="K611" i="63" s="1"/>
  <c r="AJ623" i="63"/>
  <c r="K623" i="63" s="1"/>
  <c r="AG631" i="63"/>
  <c r="AI637" i="63"/>
  <c r="L2338" i="62" s="1"/>
  <c r="F2338" i="62" s="1"/>
  <c r="AK643" i="63"/>
  <c r="K643" i="63" s="1"/>
  <c r="AN628" i="63"/>
  <c r="M628" i="63" s="1"/>
  <c r="AN640" i="63"/>
  <c r="M640" i="63" s="1"/>
  <c r="I632" i="63"/>
  <c r="L2132" i="62"/>
  <c r="L2108" i="62"/>
  <c r="L2084" i="62"/>
  <c r="L2060" i="62"/>
  <c r="L2036" i="62"/>
  <c r="F2036" i="62" s="1"/>
  <c r="L2304" i="62"/>
  <c r="F2304" i="62" s="1"/>
  <c r="H2304" i="62" s="1"/>
  <c r="L2244" i="62"/>
  <c r="L2196" i="62"/>
  <c r="T546" i="63"/>
  <c r="U491" i="63"/>
  <c r="U515" i="63"/>
  <c r="U539" i="63"/>
  <c r="AB580" i="63"/>
  <c r="K580" i="63" s="1"/>
  <c r="Z603" i="63"/>
  <c r="V572" i="63"/>
  <c r="G572" i="63" s="1"/>
  <c r="W596" i="63"/>
  <c r="I596" i="63" s="1"/>
  <c r="G596" i="63" s="1"/>
  <c r="X620" i="63"/>
  <c r="I620" i="63" s="1"/>
  <c r="G620" i="63" s="1"/>
  <c r="AA611" i="63"/>
  <c r="AA635" i="63"/>
  <c r="AE588" i="63"/>
  <c r="K588" i="63" s="1"/>
  <c r="AB600" i="63"/>
  <c r="K600" i="63" s="1"/>
  <c r="AI612" i="63"/>
  <c r="K612" i="63" s="1"/>
  <c r="AK624" i="63"/>
  <c r="K624" i="63" s="1"/>
  <c r="AH631" i="63"/>
  <c r="AJ637" i="63"/>
  <c r="AO629" i="63"/>
  <c r="M629" i="63" s="1"/>
  <c r="G629" i="63" s="1"/>
  <c r="AO641" i="63"/>
  <c r="M641" i="63" s="1"/>
  <c r="I597" i="63"/>
  <c r="G597" i="63" s="1"/>
  <c r="I633" i="63"/>
  <c r="Z597" i="63"/>
  <c r="AH621" i="63"/>
  <c r="K621" i="63" s="1"/>
  <c r="AQ626" i="63"/>
  <c r="M626" i="63" s="1"/>
  <c r="I642" i="63"/>
  <c r="T548" i="63"/>
  <c r="G548" i="63" s="1"/>
  <c r="U493" i="63"/>
  <c r="L2039" i="62" s="1"/>
  <c r="F2039" i="62" s="1"/>
  <c r="U517" i="63"/>
  <c r="U541" i="63"/>
  <c r="Z581" i="63"/>
  <c r="I581" i="63" s="1"/>
  <c r="Z605" i="63"/>
  <c r="V574" i="63"/>
  <c r="G574" i="63" s="1"/>
  <c r="W598" i="63"/>
  <c r="X622" i="63"/>
  <c r="AA613" i="63"/>
  <c r="AA637" i="63"/>
  <c r="AF589" i="63"/>
  <c r="K589" i="63" s="1"/>
  <c r="AC601" i="63"/>
  <c r="K601" i="63" s="1"/>
  <c r="AJ613" i="63"/>
  <c r="K613" i="63" s="1"/>
  <c r="AG625" i="63"/>
  <c r="AI631" i="63"/>
  <c r="AK637" i="63"/>
  <c r="K637" i="63" s="1"/>
  <c r="S563" i="63"/>
  <c r="AP630" i="63"/>
  <c r="M630" i="63" s="1"/>
  <c r="AP642" i="63"/>
  <c r="M642" i="63" s="1"/>
  <c r="I598" i="63"/>
  <c r="G598" i="63" s="1"/>
  <c r="I610" i="63"/>
  <c r="G610" i="63" s="1"/>
  <c r="I622" i="63"/>
  <c r="I634" i="63"/>
  <c r="G529" i="63"/>
  <c r="U555" i="63"/>
  <c r="G555" i="63" s="1"/>
  <c r="AG620" i="63"/>
  <c r="K620" i="63" s="1"/>
  <c r="AK636" i="63"/>
  <c r="K636" i="63" s="1"/>
  <c r="AH637" i="63"/>
  <c r="I595" i="63"/>
  <c r="G595" i="63" s="1"/>
  <c r="T550" i="63"/>
  <c r="U495" i="63"/>
  <c r="U519" i="63"/>
  <c r="U543" i="63"/>
  <c r="Z583" i="63"/>
  <c r="I583" i="63" s="1"/>
  <c r="G583" i="63" s="1"/>
  <c r="Z607" i="63"/>
  <c r="I607" i="63" s="1"/>
  <c r="G607" i="63" s="1"/>
  <c r="V576" i="63"/>
  <c r="G576" i="63" s="1"/>
  <c r="W600" i="63"/>
  <c r="X624" i="63"/>
  <c r="AA615" i="63"/>
  <c r="AA639" i="63"/>
  <c r="AB590" i="63"/>
  <c r="K590" i="63" s="1"/>
  <c r="AD602" i="63"/>
  <c r="K602" i="63" s="1"/>
  <c r="AK614" i="63"/>
  <c r="K614" i="63" s="1"/>
  <c r="AK625" i="63"/>
  <c r="K625" i="63" s="1"/>
  <c r="AJ631" i="63"/>
  <c r="AG638" i="63"/>
  <c r="K638" i="63" s="1"/>
  <c r="AL631" i="63"/>
  <c r="M631" i="63" s="1"/>
  <c r="AL643" i="63"/>
  <c r="M643" i="63" s="1"/>
  <c r="G643" i="63" s="1"/>
  <c r="I599" i="63"/>
  <c r="G599" i="63" s="1"/>
  <c r="I611" i="63"/>
  <c r="G611" i="63" s="1"/>
  <c r="I635" i="63"/>
  <c r="U529" i="63"/>
  <c r="G628" i="63"/>
  <c r="AD597" i="63"/>
  <c r="K597" i="63" s="1"/>
  <c r="I631" i="63"/>
  <c r="G546" i="63"/>
  <c r="G521" i="63"/>
  <c r="U497" i="63"/>
  <c r="G497" i="63" s="1"/>
  <c r="U521" i="63"/>
  <c r="U545" i="63"/>
  <c r="Z585" i="63"/>
  <c r="I585" i="63" s="1"/>
  <c r="G585" i="63" s="1"/>
  <c r="Z609" i="63"/>
  <c r="I609" i="63" s="1"/>
  <c r="G609" i="63" s="1"/>
  <c r="V578" i="63"/>
  <c r="G578" i="63" s="1"/>
  <c r="W602" i="63"/>
  <c r="X626" i="63"/>
  <c r="I626" i="63" s="1"/>
  <c r="G626" i="63" s="1"/>
  <c r="AA617" i="63"/>
  <c r="I617" i="63" s="1"/>
  <c r="G617" i="63" s="1"/>
  <c r="AA641" i="63"/>
  <c r="AC591" i="63"/>
  <c r="K591" i="63" s="1"/>
  <c r="AE603" i="63"/>
  <c r="K603" i="63" s="1"/>
  <c r="AG615" i="63"/>
  <c r="K615" i="63" s="1"/>
  <c r="AJ625" i="63"/>
  <c r="AK631" i="63"/>
  <c r="K631" i="63" s="1"/>
  <c r="AH639" i="63"/>
  <c r="K639" i="63" s="1"/>
  <c r="AL625" i="63"/>
  <c r="M625" i="63" s="1"/>
  <c r="AQ632" i="63"/>
  <c r="M632" i="63" s="1"/>
  <c r="I588" i="63"/>
  <c r="G588" i="63" s="1"/>
  <c r="I600" i="63"/>
  <c r="G600" i="63" s="1"/>
  <c r="I612" i="63"/>
  <c r="G612" i="63" s="1"/>
  <c r="I624" i="63"/>
  <c r="G624" i="63" s="1"/>
  <c r="I636" i="63"/>
  <c r="G636" i="63" s="1"/>
  <c r="L2140" i="62"/>
  <c r="L2116" i="62"/>
  <c r="L2092" i="62"/>
  <c r="L2068" i="62"/>
  <c r="L2044" i="62"/>
  <c r="L2276" i="62"/>
  <c r="U505" i="63"/>
  <c r="G505" i="63" s="1"/>
  <c r="AC596" i="63"/>
  <c r="K596" i="63" s="1"/>
  <c r="I605" i="63"/>
  <c r="G605" i="63" s="1"/>
  <c r="S557" i="63"/>
  <c r="G557" i="63" s="1"/>
  <c r="AF609" i="63"/>
  <c r="K609" i="63" s="1"/>
  <c r="I594" i="63"/>
  <c r="G568" i="63"/>
  <c r="T554" i="63"/>
  <c r="G569" i="63"/>
  <c r="AI640" i="63"/>
  <c r="K640" i="63" s="1"/>
  <c r="AM621" i="63"/>
  <c r="M621" i="63" s="1"/>
  <c r="AM633" i="63"/>
  <c r="M633" i="63" s="1"/>
  <c r="I601" i="63"/>
  <c r="G601" i="63" s="1"/>
  <c r="I613" i="63"/>
  <c r="I625" i="63"/>
  <c r="G625" i="63" s="1"/>
  <c r="I637" i="63"/>
  <c r="G637" i="63" s="1"/>
  <c r="AF584" i="63"/>
  <c r="K584" i="63" s="1"/>
  <c r="U557" i="63"/>
  <c r="I618" i="63"/>
  <c r="G587" i="63"/>
  <c r="AI625" i="63"/>
  <c r="T556" i="63"/>
  <c r="U501" i="63"/>
  <c r="G501" i="63" s="1"/>
  <c r="U525" i="63"/>
  <c r="U549" i="63"/>
  <c r="Z589" i="63"/>
  <c r="I589" i="63" s="1"/>
  <c r="G589" i="63" s="1"/>
  <c r="Y571" i="63"/>
  <c r="G571" i="63" s="1"/>
  <c r="W582" i="63"/>
  <c r="I582" i="63" s="1"/>
  <c r="W606" i="63"/>
  <c r="I606" i="63" s="1"/>
  <c r="G606" i="63" s="1"/>
  <c r="X630" i="63"/>
  <c r="I630" i="63" s="1"/>
  <c r="G630" i="63" s="1"/>
  <c r="AA621" i="63"/>
  <c r="I621" i="63" s="1"/>
  <c r="G621" i="63" s="1"/>
  <c r="AC581" i="63"/>
  <c r="K581" i="63" s="1"/>
  <c r="AE593" i="63"/>
  <c r="K593" i="63" s="1"/>
  <c r="AB605" i="63"/>
  <c r="K605" i="63" s="1"/>
  <c r="AI617" i="63"/>
  <c r="K617" i="63" s="1"/>
  <c r="AH625" i="63"/>
  <c r="AH633" i="63"/>
  <c r="K633" i="63" s="1"/>
  <c r="AJ641" i="63"/>
  <c r="K641" i="63" s="1"/>
  <c r="AN622" i="63"/>
  <c r="M622" i="63" s="1"/>
  <c r="AN634" i="63"/>
  <c r="M634" i="63" s="1"/>
  <c r="I590" i="63"/>
  <c r="G590" i="63" s="1"/>
  <c r="I602" i="63"/>
  <c r="G602" i="63" s="1"/>
  <c r="I614" i="63"/>
  <c r="G614" i="63" s="1"/>
  <c r="I638" i="63"/>
  <c r="G638" i="63" s="1"/>
  <c r="I593" i="63"/>
  <c r="I580" i="63"/>
  <c r="G580" i="63" s="1"/>
  <c r="AA619" i="63"/>
  <c r="I619" i="63" s="1"/>
  <c r="G619" i="63" s="1"/>
  <c r="G558" i="63"/>
  <c r="G542" i="63"/>
  <c r="T558" i="63"/>
  <c r="U503" i="63"/>
  <c r="U527" i="63"/>
  <c r="U551" i="63"/>
  <c r="Z591" i="63"/>
  <c r="Y573" i="63"/>
  <c r="G573" i="63" s="1"/>
  <c r="W584" i="63"/>
  <c r="I584" i="63" s="1"/>
  <c r="G584" i="63" s="1"/>
  <c r="W608" i="63"/>
  <c r="I608" i="63" s="1"/>
  <c r="G608" i="63" s="1"/>
  <c r="AA623" i="63"/>
  <c r="I623" i="63" s="1"/>
  <c r="G623" i="63" s="1"/>
  <c r="AD582" i="63"/>
  <c r="K582" i="63" s="1"/>
  <c r="AF594" i="63"/>
  <c r="K594" i="63" s="1"/>
  <c r="AC606" i="63"/>
  <c r="K606" i="63" s="1"/>
  <c r="AJ618" i="63"/>
  <c r="K618" i="63" s="1"/>
  <c r="AG626" i="63"/>
  <c r="K626" i="63" s="1"/>
  <c r="AI634" i="63"/>
  <c r="K634" i="63" s="1"/>
  <c r="AK642" i="63"/>
  <c r="K642" i="63" s="1"/>
  <c r="AO623" i="63"/>
  <c r="M623" i="63" s="1"/>
  <c r="AO635" i="63"/>
  <c r="M635" i="63" s="1"/>
  <c r="I591" i="63"/>
  <c r="I603" i="63"/>
  <c r="G603" i="63" s="1"/>
  <c r="I615" i="63"/>
  <c r="G615" i="63" s="1"/>
  <c r="I627" i="63"/>
  <c r="G627" i="63" s="1"/>
  <c r="I639" i="63"/>
  <c r="G639" i="63" s="1"/>
  <c r="G640" i="63"/>
  <c r="L2332" i="62"/>
  <c r="F2332" i="62" s="1"/>
  <c r="H2332" i="62" s="1"/>
  <c r="L2260" i="62"/>
  <c r="L2212" i="62"/>
  <c r="L2188" i="62"/>
  <c r="AP636" i="63"/>
  <c r="M636" i="63" s="1"/>
  <c r="I641" i="63"/>
  <c r="G550" i="63"/>
  <c r="G551" i="63"/>
  <c r="L2176" i="62"/>
  <c r="F2176" i="62" s="1"/>
  <c r="L2168" i="62"/>
  <c r="F2168" i="62" s="1"/>
  <c r="L2136" i="62"/>
  <c r="F2136" i="62" s="1"/>
  <c r="L2128" i="62"/>
  <c r="F2128" i="62" s="1"/>
  <c r="L2120" i="62"/>
  <c r="F2120" i="62" s="1"/>
  <c r="L2104" i="62"/>
  <c r="F2104" i="62" s="1"/>
  <c r="L2096" i="62"/>
  <c r="L2088" i="62"/>
  <c r="L2080" i="62"/>
  <c r="F2080" i="62" s="1"/>
  <c r="L2072" i="62"/>
  <c r="F2072" i="62" s="1"/>
  <c r="L2064" i="62"/>
  <c r="L2056" i="62"/>
  <c r="F2056" i="62" s="1"/>
  <c r="L2040" i="62"/>
  <c r="F2040" i="62" s="1"/>
  <c r="L2024" i="62"/>
  <c r="F2024" i="62" s="1"/>
  <c r="L2184" i="62"/>
  <c r="F2184" i="62" s="1"/>
  <c r="L2348" i="62"/>
  <c r="F2348" i="62" s="1"/>
  <c r="H2348" i="62" s="1"/>
  <c r="Q2348" i="62" s="1"/>
  <c r="L2320" i="62"/>
  <c r="F2320" i="62" s="1"/>
  <c r="H2320" i="62" s="1"/>
  <c r="Q2320" i="62" s="1"/>
  <c r="L2296" i="62"/>
  <c r="F2296" i="62" s="1"/>
  <c r="L2288" i="62"/>
  <c r="L2268" i="62"/>
  <c r="F2268" i="62" s="1"/>
  <c r="L2236" i="62"/>
  <c r="F2236" i="62" s="1"/>
  <c r="L2220" i="62"/>
  <c r="L2204" i="62"/>
  <c r="F2204" i="62" s="1"/>
  <c r="G559" i="63"/>
  <c r="G543" i="63"/>
  <c r="G535" i="63"/>
  <c r="G527" i="63"/>
  <c r="G519" i="63"/>
  <c r="G511" i="63"/>
  <c r="G503" i="63"/>
  <c r="G495" i="63"/>
  <c r="G487" i="63"/>
  <c r="G563" i="63"/>
  <c r="L2158" i="62"/>
  <c r="F2158" i="62" s="1"/>
  <c r="L2146" i="62"/>
  <c r="F2146" i="62" s="1"/>
  <c r="G556" i="63"/>
  <c r="G541" i="63"/>
  <c r="G533" i="63"/>
  <c r="G525" i="63"/>
  <c r="G517" i="63"/>
  <c r="G509" i="63"/>
  <c r="G485" i="63"/>
  <c r="L2160" i="62"/>
  <c r="F2160" i="62" s="1"/>
  <c r="L2156" i="62"/>
  <c r="F2156" i="62" s="1"/>
  <c r="L2148" i="62"/>
  <c r="F2148" i="62" s="1"/>
  <c r="L2360" i="62"/>
  <c r="F2360" i="62" s="1"/>
  <c r="H2360" i="62" s="1"/>
  <c r="Q2360" i="62" s="1"/>
  <c r="L2356" i="62"/>
  <c r="F2356" i="62" s="1"/>
  <c r="H2356" i="62" s="1"/>
  <c r="Q2356" i="62" s="1"/>
  <c r="L2344" i="62"/>
  <c r="F2344" i="62" s="1"/>
  <c r="H2344" i="62" s="1"/>
  <c r="Q2344" i="62" s="1"/>
  <c r="L2340" i="62"/>
  <c r="F2340" i="62" s="1"/>
  <c r="H2340" i="62" s="1"/>
  <c r="Q2340" i="62" s="1"/>
  <c r="L2336" i="62"/>
  <c r="F2336" i="62" s="1"/>
  <c r="H2336" i="62" s="1"/>
  <c r="L2328" i="62"/>
  <c r="F2328" i="62" s="1"/>
  <c r="H2328" i="62" s="1"/>
  <c r="L2316" i="62"/>
  <c r="F2316" i="62" s="1"/>
  <c r="H2316" i="62" s="1"/>
  <c r="Q2316" i="62" s="1"/>
  <c r="L2312" i="62"/>
  <c r="F2312" i="62" s="1"/>
  <c r="H2312" i="62" s="1"/>
  <c r="L2308" i="62"/>
  <c r="F2308" i="62" s="1"/>
  <c r="H2308" i="62" s="1"/>
  <c r="Q2308" i="62" s="1"/>
  <c r="L2300" i="62"/>
  <c r="F2300" i="62" s="1"/>
  <c r="H2300" i="62" s="1"/>
  <c r="Q2300" i="62" s="1"/>
  <c r="L2292" i="62"/>
  <c r="F2292" i="62" s="1"/>
  <c r="L2284" i="62"/>
  <c r="F2284" i="62" s="1"/>
  <c r="H2284" i="62" s="1"/>
  <c r="Q2284" i="62" s="1"/>
  <c r="L2280" i="62"/>
  <c r="F2280" i="62" s="1"/>
  <c r="L2264" i="62"/>
  <c r="F2264" i="62" s="1"/>
  <c r="L2248" i="62"/>
  <c r="F2248" i="62" s="1"/>
  <c r="L2232" i="62"/>
  <c r="L2216" i="62"/>
  <c r="L2200" i="62"/>
  <c r="F2200" i="62" s="1"/>
  <c r="G549" i="63"/>
  <c r="L2179" i="62"/>
  <c r="L2171" i="62"/>
  <c r="F2171" i="62" s="1"/>
  <c r="L2167" i="62"/>
  <c r="F2167" i="62" s="1"/>
  <c r="L2155" i="62"/>
  <c r="F2155" i="62" s="1"/>
  <c r="L2151" i="62"/>
  <c r="F2151" i="62" s="1"/>
  <c r="L2139" i="62"/>
  <c r="F2139" i="62" s="1"/>
  <c r="L2135" i="62"/>
  <c r="F2135" i="62" s="1"/>
  <c r="L2123" i="62"/>
  <c r="F2123" i="62" s="1"/>
  <c r="L2119" i="62"/>
  <c r="L2107" i="62"/>
  <c r="L2103" i="62"/>
  <c r="F2103" i="62" s="1"/>
  <c r="L2091" i="62"/>
  <c r="F2091" i="62" s="1"/>
  <c r="L2087" i="62"/>
  <c r="L2075" i="62"/>
  <c r="F2075" i="62" s="1"/>
  <c r="L2071" i="62"/>
  <c r="F2071" i="62" s="1"/>
  <c r="L2059" i="62"/>
  <c r="F2059" i="62" s="1"/>
  <c r="L2055" i="62"/>
  <c r="F2055" i="62" s="1"/>
  <c r="L2043" i="62"/>
  <c r="L2027" i="62"/>
  <c r="F2027" i="62" s="1"/>
  <c r="L2023" i="62"/>
  <c r="L2355" i="62"/>
  <c r="F2355" i="62" s="1"/>
  <c r="H2355" i="62" s="1"/>
  <c r="Q2355" i="62" s="1"/>
  <c r="L2347" i="62"/>
  <c r="F2347" i="62" s="1"/>
  <c r="H2347" i="62" s="1"/>
  <c r="Q2347" i="62" s="1"/>
  <c r="L2343" i="62"/>
  <c r="F2343" i="62" s="1"/>
  <c r="H2343" i="62" s="1"/>
  <c r="L2335" i="62"/>
  <c r="F2335" i="62" s="1"/>
  <c r="H2335" i="62" s="1"/>
  <c r="Q2335" i="62" s="1"/>
  <c r="L2331" i="62"/>
  <c r="F2331" i="62" s="1"/>
  <c r="H2331" i="62" s="1"/>
  <c r="Q2331" i="62" s="1"/>
  <c r="L2327" i="62"/>
  <c r="F2327" i="62" s="1"/>
  <c r="H2327" i="62" s="1"/>
  <c r="Q2327" i="62" s="1"/>
  <c r="L2319" i="62"/>
  <c r="F2319" i="62" s="1"/>
  <c r="H2319" i="62" s="1"/>
  <c r="Q2319" i="62" s="1"/>
  <c r="L2311" i="62"/>
  <c r="F2311" i="62" s="1"/>
  <c r="H2311" i="62" s="1"/>
  <c r="Q2311" i="62" s="1"/>
  <c r="L2307" i="62"/>
  <c r="F2307" i="62" s="1"/>
  <c r="H2307" i="62" s="1"/>
  <c r="Q2307" i="62" s="1"/>
  <c r="L2303" i="62"/>
  <c r="F2303" i="62" s="1"/>
  <c r="H2303" i="62" s="1"/>
  <c r="Q2303" i="62" s="1"/>
  <c r="L2299" i="62"/>
  <c r="F2299" i="62" s="1"/>
  <c r="H2299" i="62" s="1"/>
  <c r="L2287" i="62"/>
  <c r="F2287" i="62" s="1"/>
  <c r="H2287" i="62" s="1"/>
  <c r="L2283" i="62"/>
  <c r="F2283" i="62" s="1"/>
  <c r="L2279" i="62"/>
  <c r="F2279" i="62" s="1"/>
  <c r="L2271" i="62"/>
  <c r="L2247" i="62"/>
  <c r="F2247" i="62" s="1"/>
  <c r="L2239" i="62"/>
  <c r="F2239" i="62" s="1"/>
  <c r="L2231" i="62"/>
  <c r="F2231" i="62" s="1"/>
  <c r="L2223" i="62"/>
  <c r="F2223" i="62" s="1"/>
  <c r="L2215" i="62"/>
  <c r="F2215" i="62" s="1"/>
  <c r="L2207" i="62"/>
  <c r="L2199" i="62"/>
  <c r="F2199" i="62" s="1"/>
  <c r="L2195" i="62"/>
  <c r="F2195" i="62" s="1"/>
  <c r="L2187" i="62"/>
  <c r="F2187" i="62" s="1"/>
  <c r="G560" i="63"/>
  <c r="G545" i="63"/>
  <c r="G554" i="63"/>
  <c r="G539" i="63"/>
  <c r="G531" i="63"/>
  <c r="G515" i="63"/>
  <c r="G507" i="63"/>
  <c r="G499" i="63"/>
  <c r="G491" i="63"/>
  <c r="G544" i="63"/>
  <c r="G523" i="63"/>
  <c r="G552" i="63"/>
  <c r="G562" i="63"/>
  <c r="G553" i="63"/>
  <c r="G547" i="63"/>
  <c r="L2144" i="62"/>
  <c r="F2144" i="62" s="1"/>
  <c r="L2240" i="62"/>
  <c r="F2240" i="62" s="1"/>
  <c r="L2224" i="62"/>
  <c r="F2224" i="62" s="1"/>
  <c r="L2208" i="62"/>
  <c r="F2208" i="62" s="1"/>
  <c r="L2159" i="62"/>
  <c r="F2159" i="62" s="1"/>
  <c r="L2147" i="62"/>
  <c r="F2147" i="62" s="1"/>
  <c r="L2143" i="62"/>
  <c r="F2143" i="62" s="1"/>
  <c r="L2131" i="62"/>
  <c r="F2131" i="62" s="1"/>
  <c r="L2127" i="62"/>
  <c r="F2127" i="62" s="1"/>
  <c r="L2115" i="62"/>
  <c r="F2115" i="62" s="1"/>
  <c r="L2111" i="62"/>
  <c r="F2111" i="62" s="1"/>
  <c r="L2099" i="62"/>
  <c r="F2099" i="62" s="1"/>
  <c r="L2095" i="62"/>
  <c r="F2095" i="62" s="1"/>
  <c r="L2083" i="62"/>
  <c r="F2083" i="62" s="1"/>
  <c r="L2079" i="62"/>
  <c r="F2079" i="62" s="1"/>
  <c r="L2067" i="62"/>
  <c r="F2067" i="62" s="1"/>
  <c r="L2063" i="62"/>
  <c r="F2063" i="62" s="1"/>
  <c r="L2051" i="62"/>
  <c r="F2051" i="62" s="1"/>
  <c r="L2047" i="62"/>
  <c r="F2047" i="62" s="1"/>
  <c r="L2035" i="62"/>
  <c r="F2035" i="62" s="1"/>
  <c r="L2031" i="62"/>
  <c r="F2031" i="62" s="1"/>
  <c r="L2339" i="62"/>
  <c r="F2339" i="62" s="1"/>
  <c r="L2315" i="62"/>
  <c r="F2315" i="62" s="1"/>
  <c r="H2315" i="62" s="1"/>
  <c r="Q2315" i="62" s="1"/>
  <c r="L2251" i="62"/>
  <c r="F2251" i="62" s="1"/>
  <c r="L2235" i="62"/>
  <c r="F2235" i="62" s="1"/>
  <c r="L2227" i="62"/>
  <c r="F2227" i="62" s="1"/>
  <c r="L2211" i="62"/>
  <c r="F2211" i="62" s="1"/>
  <c r="L2203" i="62"/>
  <c r="F2203" i="62" s="1"/>
  <c r="L2191" i="62"/>
  <c r="F2191" i="62" s="1"/>
  <c r="L2178" i="62"/>
  <c r="F2178" i="62" s="1"/>
  <c r="L2170" i="62"/>
  <c r="L2150" i="62"/>
  <c r="F2150" i="62" s="1"/>
  <c r="L2142" i="62"/>
  <c r="L2134" i="62"/>
  <c r="F2134" i="62" s="1"/>
  <c r="L2126" i="62"/>
  <c r="F2126" i="62" s="1"/>
  <c r="L2122" i="62"/>
  <c r="F2122" i="62" s="1"/>
  <c r="L2114" i="62"/>
  <c r="F2114" i="62" s="1"/>
  <c r="L2110" i="62"/>
  <c r="F2110" i="62" s="1"/>
  <c r="L2106" i="62"/>
  <c r="F2106" i="62" s="1"/>
  <c r="L2102" i="62"/>
  <c r="F2102" i="62" s="1"/>
  <c r="L2098" i="62"/>
  <c r="F2098" i="62" s="1"/>
  <c r="L2094" i="62"/>
  <c r="F2094" i="62" s="1"/>
  <c r="L2086" i="62"/>
  <c r="F2086" i="62" s="1"/>
  <c r="L2082" i="62"/>
  <c r="F2082" i="62" s="1"/>
  <c r="L2078" i="62"/>
  <c r="F2078" i="62" s="1"/>
  <c r="L2074" i="62"/>
  <c r="F2074" i="62" s="1"/>
  <c r="L2070" i="62"/>
  <c r="F2070" i="62" s="1"/>
  <c r="L2164" i="62"/>
  <c r="F2164" i="62" s="1"/>
  <c r="L2152" i="62"/>
  <c r="F2152" i="62" s="1"/>
  <c r="L2272" i="62"/>
  <c r="F2272" i="62" s="1"/>
  <c r="L2256" i="62"/>
  <c r="F2256" i="62" s="1"/>
  <c r="L2359" i="62"/>
  <c r="F2359" i="62" s="1"/>
  <c r="L2351" i="62"/>
  <c r="F2351" i="62" s="1"/>
  <c r="L2323" i="62"/>
  <c r="F2323" i="62" s="1"/>
  <c r="H2323" i="62" s="1"/>
  <c r="Q2323" i="62" s="1"/>
  <c r="L2295" i="62"/>
  <c r="F2295" i="62" s="1"/>
  <c r="L2291" i="62"/>
  <c r="F2291" i="62" s="1"/>
  <c r="L2275" i="62"/>
  <c r="F2275" i="62" s="1"/>
  <c r="L2267" i="62"/>
  <c r="F2267" i="62" s="1"/>
  <c r="L2259" i="62"/>
  <c r="F2259" i="62" s="1"/>
  <c r="L2243" i="62"/>
  <c r="F2243" i="62" s="1"/>
  <c r="L2174" i="62"/>
  <c r="F2174" i="62" s="1"/>
  <c r="L2166" i="62"/>
  <c r="F2166" i="62" s="1"/>
  <c r="L2162" i="62"/>
  <c r="F2162" i="62" s="1"/>
  <c r="L2154" i="62"/>
  <c r="F2154" i="62" s="1"/>
  <c r="L2138" i="62"/>
  <c r="F2138" i="62" s="1"/>
  <c r="L2130" i="62"/>
  <c r="F2130" i="62" s="1"/>
  <c r="L2118" i="62"/>
  <c r="F2118" i="62" s="1"/>
  <c r="L2090" i="62"/>
  <c r="F2090" i="62" s="1"/>
  <c r="L2066" i="62"/>
  <c r="F2066" i="62" s="1"/>
  <c r="L2062" i="62"/>
  <c r="F2062" i="62" s="1"/>
  <c r="L2058" i="62"/>
  <c r="F2058" i="62" s="1"/>
  <c r="L2054" i="62"/>
  <c r="F2054" i="62" s="1"/>
  <c r="L2050" i="62"/>
  <c r="F2050" i="62" s="1"/>
  <c r="L2046" i="62"/>
  <c r="F2046" i="62" s="1"/>
  <c r="L2042" i="62"/>
  <c r="F2042" i="62" s="1"/>
  <c r="L2038" i="62"/>
  <c r="F2038" i="62" s="1"/>
  <c r="L2034" i="62"/>
  <c r="F2034" i="62" s="1"/>
  <c r="L2030" i="62"/>
  <c r="F2030" i="62" s="1"/>
  <c r="L2026" i="62"/>
  <c r="F2026" i="62" s="1"/>
  <c r="L2022" i="62"/>
  <c r="F2022" i="62" s="1"/>
  <c r="L2362" i="62"/>
  <c r="F2362" i="62" s="1"/>
  <c r="H2362" i="62" s="1"/>
  <c r="Q2362" i="62" s="1"/>
  <c r="L2358" i="62"/>
  <c r="F2358" i="62" s="1"/>
  <c r="H2358" i="62" s="1"/>
  <c r="Q2358" i="62" s="1"/>
  <c r="L2354" i="62"/>
  <c r="F2354" i="62" s="1"/>
  <c r="H2354" i="62" s="1"/>
  <c r="Q2354" i="62" s="1"/>
  <c r="L2350" i="62"/>
  <c r="F2350" i="62" s="1"/>
  <c r="L2346" i="62"/>
  <c r="F2346" i="62" s="1"/>
  <c r="H2346" i="62" s="1"/>
  <c r="Q2346" i="62" s="1"/>
  <c r="L2342" i="62"/>
  <c r="F2342" i="62" s="1"/>
  <c r="H2342" i="62" s="1"/>
  <c r="Q2342" i="62" s="1"/>
  <c r="L2334" i="62"/>
  <c r="F2334" i="62" s="1"/>
  <c r="L2330" i="62"/>
  <c r="F2330" i="62" s="1"/>
  <c r="H2330" i="62" s="1"/>
  <c r="Q2330" i="62" s="1"/>
  <c r="L2326" i="62"/>
  <c r="F2326" i="62" s="1"/>
  <c r="H2326" i="62" s="1"/>
  <c r="Q2326" i="62" s="1"/>
  <c r="L2322" i="62"/>
  <c r="F2322" i="62" s="1"/>
  <c r="L2318" i="62"/>
  <c r="F2318" i="62" s="1"/>
  <c r="L2314" i="62"/>
  <c r="F2314" i="62" s="1"/>
  <c r="H2314" i="62" s="1"/>
  <c r="Q2314" i="62" s="1"/>
  <c r="L2310" i="62"/>
  <c r="F2310" i="62" s="1"/>
  <c r="H2310" i="62" s="1"/>
  <c r="Q2310" i="62" s="1"/>
  <c r="L2306" i="62"/>
  <c r="F2306" i="62" s="1"/>
  <c r="L2302" i="62"/>
  <c r="F2302" i="62" s="1"/>
  <c r="L2298" i="62"/>
  <c r="F2298" i="62" s="1"/>
  <c r="L2294" i="62"/>
  <c r="F2294" i="62" s="1"/>
  <c r="L2290" i="62"/>
  <c r="F2290" i="62" s="1"/>
  <c r="L2286" i="62"/>
  <c r="F2286" i="62" s="1"/>
  <c r="L2282" i="62"/>
  <c r="F2282" i="62" s="1"/>
  <c r="L2278" i="62"/>
  <c r="F2278" i="62" s="1"/>
  <c r="H2278" i="62" s="1"/>
  <c r="Q2278" i="62" s="1"/>
  <c r="L2274" i="62"/>
  <c r="F2274" i="62" s="1"/>
  <c r="L2270" i="62"/>
  <c r="F2270" i="62" s="1"/>
  <c r="L2266" i="62"/>
  <c r="F2266" i="62" s="1"/>
  <c r="L2262" i="62"/>
  <c r="F2262" i="62" s="1"/>
  <c r="L2258" i="62"/>
  <c r="F2258" i="62" s="1"/>
  <c r="L2254" i="62"/>
  <c r="F2254" i="62" s="1"/>
  <c r="L2250" i="62"/>
  <c r="F2250" i="62" s="1"/>
  <c r="L2246" i="62"/>
  <c r="F2246" i="62" s="1"/>
  <c r="L2242" i="62"/>
  <c r="F2242" i="62" s="1"/>
  <c r="L2238" i="62"/>
  <c r="F2238" i="62" s="1"/>
  <c r="L2234" i="62"/>
  <c r="F2234" i="62" s="1"/>
  <c r="L2230" i="62"/>
  <c r="F2230" i="62" s="1"/>
  <c r="L2226" i="62"/>
  <c r="L2222" i="62"/>
  <c r="F2222" i="62" s="1"/>
  <c r="L2218" i="62"/>
  <c r="F2218" i="62" s="1"/>
  <c r="L2210" i="62"/>
  <c r="F2210" i="62" s="1"/>
  <c r="L2206" i="62"/>
  <c r="F2206" i="62" s="1"/>
  <c r="L2202" i="62"/>
  <c r="F2202" i="62" s="1"/>
  <c r="L2198" i="62"/>
  <c r="F2198" i="62" s="1"/>
  <c r="L2194" i="62"/>
  <c r="F2194" i="62" s="1"/>
  <c r="L2190" i="62"/>
  <c r="F2190" i="62" s="1"/>
  <c r="L2186" i="62"/>
  <c r="F2186" i="62" s="1"/>
  <c r="L2177" i="62"/>
  <c r="F2177" i="62" s="1"/>
  <c r="L2173" i="62"/>
  <c r="F2173" i="62" s="1"/>
  <c r="L2169" i="62"/>
  <c r="F2169" i="62" s="1"/>
  <c r="L2165" i="62"/>
  <c r="F2165" i="62" s="1"/>
  <c r="L2161" i="62"/>
  <c r="F2161" i="62" s="1"/>
  <c r="L2157" i="62"/>
  <c r="F2157" i="62" s="1"/>
  <c r="L2153" i="62"/>
  <c r="F2153" i="62" s="1"/>
  <c r="L2149" i="62"/>
  <c r="F2149" i="62" s="1"/>
  <c r="L2145" i="62"/>
  <c r="F2145" i="62" s="1"/>
  <c r="L2141" i="62"/>
  <c r="F2141" i="62" s="1"/>
  <c r="L2137" i="62"/>
  <c r="F2137" i="62" s="1"/>
  <c r="L2113" i="62"/>
  <c r="F2113" i="62" s="1"/>
  <c r="L2049" i="62"/>
  <c r="F2049" i="62" s="1"/>
  <c r="L2033" i="62"/>
  <c r="F2033" i="62" s="1"/>
  <c r="L2021" i="62"/>
  <c r="F2021" i="62" s="1"/>
  <c r="L2361" i="62"/>
  <c r="F2361" i="62" s="1"/>
  <c r="L2357" i="62"/>
  <c r="F2357" i="62" s="1"/>
  <c r="H2357" i="62" s="1"/>
  <c r="Q2357" i="62" s="1"/>
  <c r="L2353" i="62"/>
  <c r="F2353" i="62" s="1"/>
  <c r="L2349" i="62"/>
  <c r="F2349" i="62" s="1"/>
  <c r="L2345" i="62"/>
  <c r="F2345" i="62" s="1"/>
  <c r="H2345" i="62" s="1"/>
  <c r="Q2345" i="62" s="1"/>
  <c r="L2341" i="62"/>
  <c r="F2341" i="62" s="1"/>
  <c r="H2341" i="62" s="1"/>
  <c r="Q2341" i="62" s="1"/>
  <c r="L2337" i="62"/>
  <c r="F2337" i="62" s="1"/>
  <c r="L2333" i="62"/>
  <c r="F2333" i="62" s="1"/>
  <c r="L2329" i="62"/>
  <c r="F2329" i="62" s="1"/>
  <c r="H2329" i="62" s="1"/>
  <c r="Q2329" i="62" s="1"/>
  <c r="L2325" i="62"/>
  <c r="F2325" i="62" s="1"/>
  <c r="H2325" i="62" s="1"/>
  <c r="Q2325" i="62" s="1"/>
  <c r="L2321" i="62"/>
  <c r="F2321" i="62" s="1"/>
  <c r="L2317" i="62"/>
  <c r="F2317" i="62" s="1"/>
  <c r="L2313" i="62"/>
  <c r="F2313" i="62" s="1"/>
  <c r="L2309" i="62"/>
  <c r="F2309" i="62" s="1"/>
  <c r="H2309" i="62" s="1"/>
  <c r="Q2309" i="62" s="1"/>
  <c r="L2305" i="62"/>
  <c r="F2305" i="62" s="1"/>
  <c r="L2301" i="62"/>
  <c r="F2301" i="62" s="1"/>
  <c r="L2297" i="62"/>
  <c r="F2297" i="62" s="1"/>
  <c r="L2293" i="62"/>
  <c r="F2293" i="62" s="1"/>
  <c r="L2289" i="62"/>
  <c r="F2289" i="62" s="1"/>
  <c r="L2285" i="62"/>
  <c r="F2285" i="62" s="1"/>
  <c r="L2281" i="62"/>
  <c r="F2281" i="62" s="1"/>
  <c r="L2277" i="62"/>
  <c r="F2277" i="62" s="1"/>
  <c r="L2273" i="62"/>
  <c r="F2273" i="62" s="1"/>
  <c r="L2269" i="62"/>
  <c r="F2269" i="62" s="1"/>
  <c r="L2265" i="62"/>
  <c r="L2261" i="62"/>
  <c r="F2261" i="62" s="1"/>
  <c r="L2257" i="62"/>
  <c r="F2257" i="62" s="1"/>
  <c r="L2253" i="62"/>
  <c r="F2253" i="62" s="1"/>
  <c r="L2249" i="62"/>
  <c r="F2249" i="62" s="1"/>
  <c r="L2245" i="62"/>
  <c r="F2245" i="62" s="1"/>
  <c r="L2241" i="62"/>
  <c r="F2241" i="62" s="1"/>
  <c r="L2237" i="62"/>
  <c r="F2237" i="62" s="1"/>
  <c r="L2233" i="62"/>
  <c r="F2233" i="62" s="1"/>
  <c r="L2229" i="62"/>
  <c r="F2229" i="62" s="1"/>
  <c r="L2221" i="62"/>
  <c r="F2221" i="62" s="1"/>
  <c r="L2217" i="62"/>
  <c r="F2217" i="62" s="1"/>
  <c r="L2213" i="62"/>
  <c r="F2213" i="62" s="1"/>
  <c r="L2209" i="62"/>
  <c r="F2209" i="62" s="1"/>
  <c r="L2205" i="62"/>
  <c r="F2205" i="62" s="1"/>
  <c r="L2201" i="62"/>
  <c r="F2201" i="62" s="1"/>
  <c r="L2197" i="62"/>
  <c r="F2197" i="62" s="1"/>
  <c r="L2193" i="62"/>
  <c r="F2193" i="62" s="1"/>
  <c r="L2189" i="62"/>
  <c r="F2189" i="62" s="1"/>
  <c r="L2185" i="62"/>
  <c r="F2185" i="62" s="1"/>
  <c r="F2170" i="62"/>
  <c r="F2226" i="62"/>
  <c r="F2265" i="62"/>
  <c r="F2172" i="62"/>
  <c r="F2140" i="62"/>
  <c r="F2132" i="62"/>
  <c r="F2124" i="62"/>
  <c r="F2116" i="62"/>
  <c r="F2108" i="62"/>
  <c r="F2100" i="62"/>
  <c r="F2096" i="62"/>
  <c r="F2092" i="62"/>
  <c r="F2088" i="62"/>
  <c r="F2084" i="62"/>
  <c r="F2076" i="62"/>
  <c r="F2068" i="62"/>
  <c r="F2064" i="62"/>
  <c r="F2060" i="62"/>
  <c r="F2052" i="62"/>
  <c r="F2044" i="62"/>
  <c r="F2028" i="62"/>
  <c r="F2288" i="62"/>
  <c r="F2276" i="62"/>
  <c r="F2260" i="62"/>
  <c r="F2244" i="62"/>
  <c r="F2232" i="62"/>
  <c r="F2220" i="62"/>
  <c r="F2216" i="62"/>
  <c r="F2212" i="62"/>
  <c r="F2196" i="62"/>
  <c r="F2188" i="62"/>
  <c r="F2142" i="62"/>
  <c r="F2179" i="62"/>
  <c r="F2119" i="62"/>
  <c r="F2107" i="62"/>
  <c r="F2087" i="62"/>
  <c r="F2043" i="62"/>
  <c r="F2023" i="62"/>
  <c r="F2271" i="62"/>
  <c r="F2207" i="62"/>
  <c r="Q2343" i="62"/>
  <c r="Q2336" i="62"/>
  <c r="Q2332" i="62"/>
  <c r="Q2328" i="62"/>
  <c r="Q2299" i="62"/>
  <c r="Q2312" i="62"/>
  <c r="Q2304" i="62"/>
  <c r="Q2287" i="62"/>
  <c r="S498" i="63"/>
  <c r="T510" i="63"/>
  <c r="L2073" i="62" s="1"/>
  <c r="F2073" i="62" s="1"/>
  <c r="T494" i="63"/>
  <c r="L2041" i="62" s="1"/>
  <c r="F2041" i="62" s="1"/>
  <c r="T518" i="63"/>
  <c r="L2089" i="62" s="1"/>
  <c r="F2089" i="62" s="1"/>
  <c r="S530" i="63"/>
  <c r="T496" i="63"/>
  <c r="L2045" i="62" s="1"/>
  <c r="F2045" i="62" s="1"/>
  <c r="T526" i="63"/>
  <c r="L2105" i="62" s="1"/>
  <c r="F2105" i="62" s="1"/>
  <c r="T502" i="63"/>
  <c r="L2057" i="62" s="1"/>
  <c r="F2057" i="62" s="1"/>
  <c r="T534" i="63"/>
  <c r="L2121" i="62" s="1"/>
  <c r="F2121" i="62" s="1"/>
  <c r="T504" i="63"/>
  <c r="L2061" i="62" s="1"/>
  <c r="F2061" i="62" s="1"/>
  <c r="T512" i="63"/>
  <c r="L2077" i="62" s="1"/>
  <c r="F2077" i="62" s="1"/>
  <c r="T520" i="63"/>
  <c r="L2093" i="62" s="1"/>
  <c r="F2093" i="62" s="1"/>
  <c r="T536" i="63"/>
  <c r="L2125" i="62" s="1"/>
  <c r="F2125" i="62" s="1"/>
  <c r="T506" i="63"/>
  <c r="L2065" i="62" s="1"/>
  <c r="F2065" i="62" s="1"/>
  <c r="T514" i="63"/>
  <c r="L2081" i="62" s="1"/>
  <c r="F2081" i="62" s="1"/>
  <c r="T522" i="63"/>
  <c r="L2097" i="62" s="1"/>
  <c r="F2097" i="62" s="1"/>
  <c r="T538" i="63"/>
  <c r="L2129" i="62" s="1"/>
  <c r="F2129" i="62" s="1"/>
  <c r="T528" i="63"/>
  <c r="L2109" i="62" s="1"/>
  <c r="F2109" i="62" s="1"/>
  <c r="T492" i="63"/>
  <c r="G492" i="63" s="1"/>
  <c r="T500" i="63"/>
  <c r="L2053" i="62" s="1"/>
  <c r="F2053" i="62" s="1"/>
  <c r="T508" i="63"/>
  <c r="L2069" i="62" s="1"/>
  <c r="F2069" i="62" s="1"/>
  <c r="T516" i="63"/>
  <c r="L2085" i="62" s="1"/>
  <c r="F2085" i="62" s="1"/>
  <c r="T524" i="63"/>
  <c r="L2101" i="62" s="1"/>
  <c r="F2101" i="62" s="1"/>
  <c r="T532" i="63"/>
  <c r="L2117" i="62" s="1"/>
  <c r="F2117" i="62" s="1"/>
  <c r="T540" i="63"/>
  <c r="L2133" i="62" s="1"/>
  <c r="F2133" i="62" s="1"/>
  <c r="T486" i="63"/>
  <c r="L2025" i="62" s="1"/>
  <c r="F2025" i="62" s="1"/>
  <c r="S490" i="63"/>
  <c r="T488" i="63"/>
  <c r="L2029" i="62" s="1"/>
  <c r="F2029" i="62" s="1"/>
  <c r="S484" i="63"/>
  <c r="O507" i="62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72" i="60"/>
  <c r="C73" i="60"/>
  <c r="C74" i="60"/>
  <c r="C75" i="60"/>
  <c r="C76" i="60"/>
  <c r="C77" i="60"/>
  <c r="C78" i="60"/>
  <c r="C79" i="60"/>
  <c r="C80" i="60"/>
  <c r="C81" i="60"/>
  <c r="C82" i="60"/>
  <c r="C83" i="60"/>
  <c r="C84" i="60"/>
  <c r="C85" i="60"/>
  <c r="C86" i="60"/>
  <c r="C87" i="60"/>
  <c r="C88" i="60"/>
  <c r="C89" i="60"/>
  <c r="C90" i="60"/>
  <c r="C91" i="60"/>
  <c r="C92" i="60"/>
  <c r="C93" i="60"/>
  <c r="C94" i="60"/>
  <c r="C95" i="60"/>
  <c r="C96" i="60"/>
  <c r="C97" i="60"/>
  <c r="C98" i="60"/>
  <c r="C99" i="60"/>
  <c r="C100" i="60"/>
  <c r="C101" i="60"/>
  <c r="C102" i="60"/>
  <c r="C103" i="60"/>
  <c r="C104" i="60"/>
  <c r="C105" i="60"/>
  <c r="C106" i="60"/>
  <c r="C107" i="60"/>
  <c r="C108" i="60"/>
  <c r="C109" i="60"/>
  <c r="C110" i="60"/>
  <c r="C111" i="60"/>
  <c r="C112" i="60"/>
  <c r="C113" i="60"/>
  <c r="C114" i="60"/>
  <c r="C115" i="60"/>
  <c r="C116" i="60"/>
  <c r="C117" i="60"/>
  <c r="C118" i="60"/>
  <c r="C119" i="60"/>
  <c r="C120" i="60"/>
  <c r="C121" i="60"/>
  <c r="C122" i="60"/>
  <c r="C123" i="60"/>
  <c r="C4" i="60"/>
  <c r="L2214" i="62" l="1"/>
  <c r="F2214" i="62" s="1"/>
  <c r="L2255" i="62"/>
  <c r="F2255" i="62" s="1"/>
  <c r="L2192" i="62"/>
  <c r="F2192" i="62" s="1"/>
  <c r="G613" i="63"/>
  <c r="G561" i="63"/>
  <c r="G634" i="63"/>
  <c r="L2263" i="62"/>
  <c r="F2263" i="62" s="1"/>
  <c r="G631" i="63"/>
  <c r="G622" i="63"/>
  <c r="L2225" i="62"/>
  <c r="F2225" i="62" s="1"/>
  <c r="G591" i="63"/>
  <c r="G593" i="63"/>
  <c r="G642" i="63"/>
  <c r="G641" i="63"/>
  <c r="L2228" i="62"/>
  <c r="F2228" i="62" s="1"/>
  <c r="G632" i="63"/>
  <c r="L2324" i="62"/>
  <c r="F2324" i="62" s="1"/>
  <c r="H2324" i="62" s="1"/>
  <c r="Q2324" i="62" s="1"/>
  <c r="G493" i="63"/>
  <c r="L2252" i="62"/>
  <c r="F2252" i="62" s="1"/>
  <c r="L2363" i="62"/>
  <c r="F2363" i="62" s="1"/>
  <c r="H2363" i="62" s="1"/>
  <c r="Q2363" i="62" s="1"/>
  <c r="G618" i="63"/>
  <c r="L2163" i="62"/>
  <c r="F2163" i="62" s="1"/>
  <c r="G635" i="63"/>
  <c r="L2219" i="62"/>
  <c r="F2219" i="62" s="1"/>
  <c r="H2219" i="62" s="1"/>
  <c r="Q2219" i="62" s="1"/>
  <c r="G581" i="63"/>
  <c r="G633" i="63"/>
  <c r="G582" i="63"/>
  <c r="L2352" i="62"/>
  <c r="F2352" i="62" s="1"/>
  <c r="H2352" i="62" s="1"/>
  <c r="Q2352" i="62" s="1"/>
  <c r="G594" i="63"/>
  <c r="G520" i="63"/>
  <c r="G532" i="63"/>
  <c r="G524" i="63"/>
  <c r="L2037" i="62"/>
  <c r="F2037" i="62" s="1"/>
  <c r="H2037" i="62" s="1"/>
  <c r="Q2037" i="62" s="1"/>
  <c r="G526" i="63"/>
  <c r="G514" i="63"/>
  <c r="G494" i="63"/>
  <c r="G488" i="63"/>
  <c r="G500" i="63"/>
  <c r="H2101" i="62"/>
  <c r="Q2101" i="62" s="1"/>
  <c r="H2241" i="62"/>
  <c r="Q2241" i="62" s="1"/>
  <c r="H2229" i="62"/>
  <c r="Q2229" i="62" s="1"/>
  <c r="H2245" i="62"/>
  <c r="Q2245" i="62" s="1"/>
  <c r="H2293" i="62"/>
  <c r="Q2293" i="62" s="1"/>
  <c r="H2165" i="62"/>
  <c r="Q2165" i="62" s="1"/>
  <c r="H2138" i="62"/>
  <c r="Q2138" i="62" s="1"/>
  <c r="H2083" i="62"/>
  <c r="Q2083" i="62" s="1"/>
  <c r="H2147" i="62"/>
  <c r="Q2147" i="62" s="1"/>
  <c r="H2289" i="62"/>
  <c r="Q2289" i="62" s="1"/>
  <c r="H2033" i="62"/>
  <c r="Q2033" i="62" s="1"/>
  <c r="H2235" i="62"/>
  <c r="Q2235" i="62" s="1"/>
  <c r="H2025" i="62"/>
  <c r="Q2025" i="62" s="1"/>
  <c r="H2109" i="62"/>
  <c r="Q2109" i="62" s="1"/>
  <c r="H2065" i="62"/>
  <c r="Q2065" i="62" s="1"/>
  <c r="H2045" i="62"/>
  <c r="Q2045" i="62" s="1"/>
  <c r="H2203" i="62"/>
  <c r="Q2203" i="62" s="1"/>
  <c r="H2239" i="62"/>
  <c r="Q2239" i="62" s="1"/>
  <c r="H2279" i="62"/>
  <c r="Q2279" i="62" s="1"/>
  <c r="H2059" i="62"/>
  <c r="Q2059" i="62" s="1"/>
  <c r="H2123" i="62"/>
  <c r="Q2123" i="62" s="1"/>
  <c r="H2261" i="62"/>
  <c r="Q2261" i="62" s="1"/>
  <c r="H2262" i="62"/>
  <c r="Q2262" i="62" s="1"/>
  <c r="H2142" i="62"/>
  <c r="Q2142" i="62" s="1"/>
  <c r="H2204" i="62"/>
  <c r="Q2204" i="62" s="1"/>
  <c r="H2256" i="62"/>
  <c r="Q2256" i="62" s="1"/>
  <c r="H2292" i="62"/>
  <c r="Q2292" i="62" s="1"/>
  <c r="H2052" i="62"/>
  <c r="Q2052" i="62" s="1"/>
  <c r="H2084" i="62"/>
  <c r="Q2084" i="62" s="1"/>
  <c r="H2100" i="62"/>
  <c r="Q2100" i="62" s="1"/>
  <c r="H2136" i="62"/>
  <c r="Q2136" i="62" s="1"/>
  <c r="H2156" i="62"/>
  <c r="Q2156" i="62" s="1"/>
  <c r="H2176" i="62"/>
  <c r="Q2176" i="62" s="1"/>
  <c r="H2049" i="62"/>
  <c r="Q2049" i="62" s="1"/>
  <c r="H2193" i="62"/>
  <c r="Q2193" i="62" s="1"/>
  <c r="H2225" i="62"/>
  <c r="Q2225" i="62" s="1"/>
  <c r="H2321" i="62"/>
  <c r="Q2321" i="62" s="1"/>
  <c r="H2337" i="62"/>
  <c r="Q2337" i="62" s="1"/>
  <c r="H2149" i="62"/>
  <c r="Q2149" i="62" s="1"/>
  <c r="H2186" i="62"/>
  <c r="Q2186" i="62" s="1"/>
  <c r="H2218" i="62"/>
  <c r="Q2218" i="62" s="1"/>
  <c r="H2250" i="62"/>
  <c r="Q2250" i="62" s="1"/>
  <c r="H2266" i="62"/>
  <c r="Q2266" i="62" s="1"/>
  <c r="H2298" i="62"/>
  <c r="Q2298" i="62" s="1"/>
  <c r="H2034" i="62"/>
  <c r="Q2034" i="62" s="1"/>
  <c r="H2050" i="62"/>
  <c r="Q2050" i="62" s="1"/>
  <c r="H2066" i="62"/>
  <c r="Q2066" i="62" s="1"/>
  <c r="H2174" i="62"/>
  <c r="Q2174" i="62" s="1"/>
  <c r="H2275" i="62"/>
  <c r="Q2275" i="62" s="1"/>
  <c r="H2351" i="62"/>
  <c r="Q2351" i="62" s="1"/>
  <c r="H2152" i="62"/>
  <c r="Q2152" i="62" s="1"/>
  <c r="H2078" i="62"/>
  <c r="Q2078" i="62" s="1"/>
  <c r="H2098" i="62"/>
  <c r="Q2098" i="62" s="1"/>
  <c r="H2191" i="62"/>
  <c r="Q2191" i="62" s="1"/>
  <c r="H2227" i="62"/>
  <c r="Q2227" i="62" s="1"/>
  <c r="H2339" i="62"/>
  <c r="Q2339" i="62" s="1"/>
  <c r="H2051" i="62"/>
  <c r="Q2051" i="62" s="1"/>
  <c r="H2115" i="62"/>
  <c r="Q2115" i="62" s="1"/>
  <c r="H2208" i="62"/>
  <c r="Q2208" i="62" s="1"/>
  <c r="G486" i="63"/>
  <c r="G510" i="63"/>
  <c r="L2020" i="62"/>
  <c r="F2020" i="62" s="1"/>
  <c r="G484" i="63"/>
  <c r="H2069" i="62"/>
  <c r="Q2069" i="62" s="1"/>
  <c r="H2121" i="62"/>
  <c r="Q2121" i="62" s="1"/>
  <c r="H2207" i="62"/>
  <c r="Q2207" i="62" s="1"/>
  <c r="H2247" i="62"/>
  <c r="Q2247" i="62" s="1"/>
  <c r="H2283" i="62"/>
  <c r="Q2283" i="62" s="1"/>
  <c r="H2063" i="62"/>
  <c r="Q2063" i="62" s="1"/>
  <c r="H2103" i="62"/>
  <c r="Q2103" i="62" s="1"/>
  <c r="H2277" i="62"/>
  <c r="Q2277" i="62" s="1"/>
  <c r="H2214" i="62"/>
  <c r="Q2214" i="62" s="1"/>
  <c r="H2118" i="62"/>
  <c r="Q2118" i="62" s="1"/>
  <c r="H2192" i="62"/>
  <c r="Q2192" i="62" s="1"/>
  <c r="H2228" i="62"/>
  <c r="Q2228" i="62" s="1"/>
  <c r="H2260" i="62"/>
  <c r="Q2260" i="62" s="1"/>
  <c r="H2296" i="62"/>
  <c r="Q2296" i="62" s="1"/>
  <c r="Q2056" i="62"/>
  <c r="H2056" i="62"/>
  <c r="H2072" i="62"/>
  <c r="Q2072" i="62" s="1"/>
  <c r="H2104" i="62"/>
  <c r="Q2104" i="62" s="1"/>
  <c r="H2124" i="62"/>
  <c r="Q2124" i="62" s="1"/>
  <c r="H2140" i="62"/>
  <c r="Q2140" i="62" s="1"/>
  <c r="H2213" i="62"/>
  <c r="Q2213" i="62" s="1"/>
  <c r="H2286" i="62"/>
  <c r="Q2286" i="62" s="1"/>
  <c r="H2062" i="62"/>
  <c r="Q2062" i="62" s="1"/>
  <c r="H2130" i="62"/>
  <c r="Q2130" i="62" s="1"/>
  <c r="H2197" i="62"/>
  <c r="Q2197" i="62" s="1"/>
  <c r="H2137" i="62"/>
  <c r="Q2137" i="62" s="1"/>
  <c r="H2169" i="62"/>
  <c r="Q2169" i="62" s="1"/>
  <c r="H2206" i="62"/>
  <c r="Q2206" i="62" s="1"/>
  <c r="H2238" i="62"/>
  <c r="Q2238" i="62" s="1"/>
  <c r="H2270" i="62"/>
  <c r="Q2270" i="62" s="1"/>
  <c r="H2302" i="62"/>
  <c r="Q2302" i="62" s="1"/>
  <c r="H2334" i="62"/>
  <c r="Q2334" i="62" s="1"/>
  <c r="H2022" i="62"/>
  <c r="Q2022" i="62" s="1"/>
  <c r="H2054" i="62"/>
  <c r="Q2054" i="62" s="1"/>
  <c r="H2243" i="62"/>
  <c r="Q2243" i="62" s="1"/>
  <c r="H2359" i="62"/>
  <c r="Q2359" i="62" s="1"/>
  <c r="H2082" i="62"/>
  <c r="Q2082" i="62" s="1"/>
  <c r="H2127" i="62"/>
  <c r="Q2127" i="62" s="1"/>
  <c r="G528" i="63"/>
  <c r="H2029" i="62"/>
  <c r="Q2029" i="62" s="1"/>
  <c r="H2117" i="62"/>
  <c r="Q2117" i="62" s="1"/>
  <c r="H2053" i="62"/>
  <c r="Q2053" i="62" s="1"/>
  <c r="H2097" i="62"/>
  <c r="Q2097" i="62" s="1"/>
  <c r="H2093" i="62"/>
  <c r="Q2093" i="62" s="1"/>
  <c r="H2057" i="62"/>
  <c r="Q2057" i="62" s="1"/>
  <c r="H2089" i="62"/>
  <c r="Q2089" i="62" s="1"/>
  <c r="H2195" i="62"/>
  <c r="Q2195" i="62" s="1"/>
  <c r="H2211" i="62"/>
  <c r="Q2211" i="62" s="1"/>
  <c r="H2231" i="62"/>
  <c r="Q2231" i="62" s="1"/>
  <c r="H2251" i="62"/>
  <c r="Q2251" i="62" s="1"/>
  <c r="H2267" i="62"/>
  <c r="Q2267" i="62" s="1"/>
  <c r="H2023" i="62"/>
  <c r="Q2023" i="62" s="1"/>
  <c r="H2043" i="62"/>
  <c r="Q2043" i="62" s="1"/>
  <c r="H2067" i="62"/>
  <c r="Q2067" i="62" s="1"/>
  <c r="H2087" i="62"/>
  <c r="Q2087" i="62" s="1"/>
  <c r="H2107" i="62"/>
  <c r="Q2107" i="62" s="1"/>
  <c r="H2135" i="62"/>
  <c r="Q2135" i="62" s="1"/>
  <c r="H2151" i="62"/>
  <c r="Q2151" i="62" s="1"/>
  <c r="H2171" i="62"/>
  <c r="Q2171" i="62" s="1"/>
  <c r="Q2161" i="62"/>
  <c r="H2161" i="62"/>
  <c r="H2230" i="62"/>
  <c r="Q2230" i="62" s="1"/>
  <c r="H2074" i="62"/>
  <c r="Q2074" i="62" s="1"/>
  <c r="H2126" i="62"/>
  <c r="Q2126" i="62" s="1"/>
  <c r="H2158" i="62"/>
  <c r="Q2158" i="62" s="1"/>
  <c r="H2196" i="62"/>
  <c r="Q2196" i="62" s="1"/>
  <c r="H2216" i="62"/>
  <c r="Q2216" i="62" s="1"/>
  <c r="H2232" i="62"/>
  <c r="Q2232" i="62" s="1"/>
  <c r="H2248" i="62"/>
  <c r="Q2248" i="62" s="1"/>
  <c r="H2264" i="62"/>
  <c r="Q2264" i="62" s="1"/>
  <c r="H2280" i="62"/>
  <c r="Q2280" i="62" s="1"/>
  <c r="H2184" i="62"/>
  <c r="Q2184" i="62" s="1"/>
  <c r="H2040" i="62"/>
  <c r="Q2040" i="62" s="1"/>
  <c r="H2060" i="62"/>
  <c r="Q2060" i="62" s="1"/>
  <c r="H2076" i="62"/>
  <c r="Q2076" i="62" s="1"/>
  <c r="H2092" i="62"/>
  <c r="Q2092" i="62" s="1"/>
  <c r="H2108" i="62"/>
  <c r="Q2108" i="62" s="1"/>
  <c r="H2128" i="62"/>
  <c r="Q2128" i="62" s="1"/>
  <c r="H2144" i="62"/>
  <c r="Q2144" i="62" s="1"/>
  <c r="H2168" i="62"/>
  <c r="Q2168" i="62" s="1"/>
  <c r="H2173" i="62"/>
  <c r="Q2173" i="62" s="1"/>
  <c r="H2294" i="62"/>
  <c r="Q2294" i="62" s="1"/>
  <c r="H2070" i="62"/>
  <c r="Q2070" i="62" s="1"/>
  <c r="H2185" i="62"/>
  <c r="Q2185" i="62" s="1"/>
  <c r="H2201" i="62"/>
  <c r="Q2201" i="62" s="1"/>
  <c r="H2217" i="62"/>
  <c r="Q2217" i="62" s="1"/>
  <c r="H2233" i="62"/>
  <c r="Q2233" i="62" s="1"/>
  <c r="H2249" i="62"/>
  <c r="Q2249" i="62" s="1"/>
  <c r="H2281" i="62"/>
  <c r="Q2281" i="62" s="1"/>
  <c r="H2313" i="62"/>
  <c r="Q2313" i="62" s="1"/>
  <c r="H2361" i="62"/>
  <c r="Q2361" i="62" s="1"/>
  <c r="H2141" i="62"/>
  <c r="Q2141" i="62" s="1"/>
  <c r="H2157" i="62"/>
  <c r="Q2157" i="62" s="1"/>
  <c r="H2194" i="62"/>
  <c r="Q2194" i="62" s="1"/>
  <c r="H2210" i="62"/>
  <c r="Q2210" i="62" s="1"/>
  <c r="H2258" i="62"/>
  <c r="Q2258" i="62" s="1"/>
  <c r="H2274" i="62"/>
  <c r="Q2274" i="62" s="1"/>
  <c r="H2290" i="62"/>
  <c r="Q2290" i="62" s="1"/>
  <c r="H2306" i="62"/>
  <c r="Q2306" i="62" s="1"/>
  <c r="H2322" i="62"/>
  <c r="Q2322" i="62" s="1"/>
  <c r="H2338" i="62"/>
  <c r="Q2338" i="62" s="1"/>
  <c r="H2026" i="62"/>
  <c r="Q2026" i="62" s="1"/>
  <c r="H2042" i="62"/>
  <c r="Q2042" i="62" s="1"/>
  <c r="H2162" i="62"/>
  <c r="Q2162" i="62" s="1"/>
  <c r="H2295" i="62"/>
  <c r="Q2295" i="62" s="1"/>
  <c r="G502" i="63"/>
  <c r="G518" i="63"/>
  <c r="G538" i="63"/>
  <c r="G504" i="63"/>
  <c r="G536" i="63"/>
  <c r="G508" i="63"/>
  <c r="G540" i="63"/>
  <c r="H2085" i="62"/>
  <c r="Q2085" i="62" s="1"/>
  <c r="H2061" i="62"/>
  <c r="Q2061" i="62" s="1"/>
  <c r="H2073" i="62"/>
  <c r="Q2073" i="62" s="1"/>
  <c r="H2259" i="62"/>
  <c r="Q2259" i="62" s="1"/>
  <c r="H2035" i="62"/>
  <c r="Q2035" i="62" s="1"/>
  <c r="H2075" i="62"/>
  <c r="Q2075" i="62" s="1"/>
  <c r="H2099" i="62"/>
  <c r="Q2099" i="62" s="1"/>
  <c r="H2143" i="62"/>
  <c r="Q2143" i="62" s="1"/>
  <c r="H2163" i="62"/>
  <c r="Q2163" i="62" s="1"/>
  <c r="H2179" i="62"/>
  <c r="Q2179" i="62" s="1"/>
  <c r="H2113" i="62"/>
  <c r="Q2113" i="62" s="1"/>
  <c r="H2198" i="62"/>
  <c r="Q2198" i="62" s="1"/>
  <c r="H2114" i="62"/>
  <c r="Q2114" i="62" s="1"/>
  <c r="H2188" i="62"/>
  <c r="Q2188" i="62" s="1"/>
  <c r="H2224" i="62"/>
  <c r="Q2224" i="62" s="1"/>
  <c r="H2240" i="62"/>
  <c r="Q2240" i="62" s="1"/>
  <c r="H2272" i="62"/>
  <c r="Q2272" i="62" s="1"/>
  <c r="H2028" i="62"/>
  <c r="Q2028" i="62" s="1"/>
  <c r="H2068" i="62"/>
  <c r="Q2068" i="62" s="1"/>
  <c r="H2120" i="62"/>
  <c r="Q2120" i="62" s="1"/>
  <c r="H2273" i="62"/>
  <c r="Q2273" i="62" s="1"/>
  <c r="H2242" i="62"/>
  <c r="Q2242" i="62" s="1"/>
  <c r="H2046" i="62"/>
  <c r="Q2046" i="62" s="1"/>
  <c r="H2102" i="62"/>
  <c r="Q2102" i="62" s="1"/>
  <c r="H2170" i="62"/>
  <c r="Q2170" i="62" s="1"/>
  <c r="H2209" i="62"/>
  <c r="Q2209" i="62" s="1"/>
  <c r="H2257" i="62"/>
  <c r="Q2257" i="62" s="1"/>
  <c r="H2305" i="62"/>
  <c r="Q2305" i="62" s="1"/>
  <c r="H2353" i="62"/>
  <c r="Q2353" i="62" s="1"/>
  <c r="H2202" i="62"/>
  <c r="Q2202" i="62" s="1"/>
  <c r="H2234" i="62"/>
  <c r="Q2234" i="62" s="1"/>
  <c r="H2282" i="62"/>
  <c r="Q2282" i="62" s="1"/>
  <c r="H2133" i="62"/>
  <c r="Q2133" i="62" s="1"/>
  <c r="H2129" i="62"/>
  <c r="Q2129" i="62" s="1"/>
  <c r="H2125" i="62"/>
  <c r="Q2125" i="62" s="1"/>
  <c r="L2112" i="62"/>
  <c r="F2112" i="62" s="1"/>
  <c r="G530" i="63"/>
  <c r="L2048" i="62"/>
  <c r="F2048" i="62" s="1"/>
  <c r="G498" i="63"/>
  <c r="H2187" i="62"/>
  <c r="Q2187" i="62" s="1"/>
  <c r="H2223" i="62"/>
  <c r="Q2223" i="62" s="1"/>
  <c r="Q2263" i="62"/>
  <c r="H2263" i="62"/>
  <c r="H2039" i="62"/>
  <c r="Q2039" i="62" s="1"/>
  <c r="H2131" i="62"/>
  <c r="Q2131" i="62" s="1"/>
  <c r="H2167" i="62"/>
  <c r="Q2167" i="62" s="1"/>
  <c r="H2221" i="62"/>
  <c r="Q2221" i="62" s="1"/>
  <c r="H2145" i="62"/>
  <c r="Q2145" i="62" s="1"/>
  <c r="H2058" i="62"/>
  <c r="Q2058" i="62" s="1"/>
  <c r="H2150" i="62"/>
  <c r="Q2150" i="62" s="1"/>
  <c r="H2212" i="62"/>
  <c r="Q2212" i="62" s="1"/>
  <c r="H2244" i="62"/>
  <c r="Q2244" i="62" s="1"/>
  <c r="H2276" i="62"/>
  <c r="Q2276" i="62" s="1"/>
  <c r="H2036" i="62"/>
  <c r="Q2036" i="62" s="1"/>
  <c r="H2088" i="62"/>
  <c r="Q2088" i="62" s="1"/>
  <c r="H2160" i="62"/>
  <c r="Q2160" i="62" s="1"/>
  <c r="H2153" i="62"/>
  <c r="Q2153" i="62" s="1"/>
  <c r="H2190" i="62"/>
  <c r="Q2190" i="62" s="1"/>
  <c r="H2222" i="62"/>
  <c r="Q2222" i="62" s="1"/>
  <c r="H2254" i="62"/>
  <c r="Q2254" i="62" s="1"/>
  <c r="H2318" i="62"/>
  <c r="Q2318" i="62" s="1"/>
  <c r="H2350" i="62"/>
  <c r="Q2350" i="62" s="1"/>
  <c r="H2038" i="62"/>
  <c r="Q2038" i="62" s="1"/>
  <c r="H2090" i="62"/>
  <c r="Q2090" i="62" s="1"/>
  <c r="H2154" i="62"/>
  <c r="Q2154" i="62" s="1"/>
  <c r="H2291" i="62"/>
  <c r="Q2291" i="62" s="1"/>
  <c r="H2164" i="62"/>
  <c r="Q2164" i="62" s="1"/>
  <c r="H2122" i="62"/>
  <c r="Q2122" i="62" s="1"/>
  <c r="H2031" i="62"/>
  <c r="Q2031" i="62" s="1"/>
  <c r="H2095" i="62"/>
  <c r="Q2095" i="62" s="1"/>
  <c r="H2159" i="62"/>
  <c r="Q2159" i="62" s="1"/>
  <c r="G534" i="63"/>
  <c r="G496" i="63"/>
  <c r="L2032" i="62"/>
  <c r="F2032" i="62" s="1"/>
  <c r="G490" i="63"/>
  <c r="H2081" i="62"/>
  <c r="Q2081" i="62" s="1"/>
  <c r="H2077" i="62"/>
  <c r="Q2077" i="62" s="1"/>
  <c r="H2105" i="62"/>
  <c r="Q2105" i="62" s="1"/>
  <c r="H2041" i="62"/>
  <c r="Q2041" i="62" s="1"/>
  <c r="H2199" i="62"/>
  <c r="Q2199" i="62" s="1"/>
  <c r="H2215" i="62"/>
  <c r="Q2215" i="62" s="1"/>
  <c r="H2255" i="62"/>
  <c r="Q2255" i="62" s="1"/>
  <c r="H2271" i="62"/>
  <c r="Q2271" i="62" s="1"/>
  <c r="H2027" i="62"/>
  <c r="Q2027" i="62" s="1"/>
  <c r="H2055" i="62"/>
  <c r="Q2055" i="62" s="1"/>
  <c r="H2071" i="62"/>
  <c r="Q2071" i="62" s="1"/>
  <c r="H2091" i="62"/>
  <c r="Q2091" i="62" s="1"/>
  <c r="H2119" i="62"/>
  <c r="Q2119" i="62" s="1"/>
  <c r="H2139" i="62"/>
  <c r="Q2139" i="62" s="1"/>
  <c r="H2155" i="62"/>
  <c r="Q2155" i="62" s="1"/>
  <c r="H2175" i="62"/>
  <c r="Q2175" i="62" s="1"/>
  <c r="H2297" i="62"/>
  <c r="Q2297" i="62" s="1"/>
  <c r="H2177" i="62"/>
  <c r="Q2177" i="62" s="1"/>
  <c r="H2246" i="62"/>
  <c r="Q2246" i="62" s="1"/>
  <c r="H2106" i="62"/>
  <c r="Q2106" i="62" s="1"/>
  <c r="H2134" i="62"/>
  <c r="Q2134" i="62" s="1"/>
  <c r="H2166" i="62"/>
  <c r="Q2166" i="62" s="1"/>
  <c r="H2200" i="62"/>
  <c r="Q2200" i="62" s="1"/>
  <c r="H2220" i="62"/>
  <c r="Q2220" i="62" s="1"/>
  <c r="H2236" i="62"/>
  <c r="Q2236" i="62" s="1"/>
  <c r="H2252" i="62"/>
  <c r="Q2252" i="62" s="1"/>
  <c r="H2268" i="62"/>
  <c r="Q2268" i="62" s="1"/>
  <c r="H2288" i="62"/>
  <c r="Q2288" i="62" s="1"/>
  <c r="H2024" i="62"/>
  <c r="Q2024" i="62" s="1"/>
  <c r="H2044" i="62"/>
  <c r="Q2044" i="62" s="1"/>
  <c r="H2064" i="62"/>
  <c r="Q2064" i="62" s="1"/>
  <c r="H2080" i="62"/>
  <c r="Q2080" i="62" s="1"/>
  <c r="H2096" i="62"/>
  <c r="Q2096" i="62" s="1"/>
  <c r="H2116" i="62"/>
  <c r="Q2116" i="62" s="1"/>
  <c r="H2132" i="62"/>
  <c r="Q2132" i="62" s="1"/>
  <c r="H2148" i="62"/>
  <c r="Q2148" i="62" s="1"/>
  <c r="H2172" i="62"/>
  <c r="Q2172" i="62" s="1"/>
  <c r="H2265" i="62"/>
  <c r="Q2265" i="62" s="1"/>
  <c r="H2226" i="62"/>
  <c r="Q2226" i="62" s="1"/>
  <c r="H2030" i="62"/>
  <c r="Q2030" i="62" s="1"/>
  <c r="H2086" i="62"/>
  <c r="Q2086" i="62" s="1"/>
  <c r="H2146" i="62"/>
  <c r="Q2146" i="62" s="1"/>
  <c r="H2189" i="62"/>
  <c r="Q2189" i="62" s="1"/>
  <c r="H2205" i="62"/>
  <c r="Q2205" i="62" s="1"/>
  <c r="H2237" i="62"/>
  <c r="Q2237" i="62" s="1"/>
  <c r="H2253" i="62"/>
  <c r="Q2253" i="62" s="1"/>
  <c r="H2269" i="62"/>
  <c r="Q2269" i="62" s="1"/>
  <c r="H2285" i="62"/>
  <c r="Q2285" i="62" s="1"/>
  <c r="H2301" i="62"/>
  <c r="Q2301" i="62" s="1"/>
  <c r="H2317" i="62"/>
  <c r="Q2317" i="62" s="1"/>
  <c r="H2333" i="62"/>
  <c r="Q2333" i="62" s="1"/>
  <c r="H2349" i="62"/>
  <c r="Q2349" i="62" s="1"/>
  <c r="H2021" i="62"/>
  <c r="Q2021" i="62" s="1"/>
  <c r="H2094" i="62"/>
  <c r="Q2094" i="62" s="1"/>
  <c r="H2110" i="62"/>
  <c r="Q2110" i="62" s="1"/>
  <c r="H2178" i="62"/>
  <c r="Q2178" i="62" s="1"/>
  <c r="H2047" i="62"/>
  <c r="Q2047" i="62" s="1"/>
  <c r="H2079" i="62"/>
  <c r="Q2079" i="62" s="1"/>
  <c r="H2111" i="62"/>
  <c r="Q2111" i="62" s="1"/>
  <c r="G506" i="63"/>
  <c r="G522" i="63"/>
  <c r="G512" i="63"/>
  <c r="G516" i="63"/>
  <c r="G5" i="60"/>
  <c r="G6" i="60"/>
  <c r="G7" i="60"/>
  <c r="G8" i="60"/>
  <c r="G9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31" i="60"/>
  <c r="G32" i="60"/>
  <c r="G33" i="60"/>
  <c r="G34" i="60"/>
  <c r="G35" i="60"/>
  <c r="G36" i="60"/>
  <c r="G37" i="60"/>
  <c r="G38" i="60"/>
  <c r="G39" i="60"/>
  <c r="G40" i="60"/>
  <c r="G41" i="60"/>
  <c r="G42" i="60"/>
  <c r="G43" i="60"/>
  <c r="G44" i="60"/>
  <c r="G45" i="60"/>
  <c r="G46" i="60"/>
  <c r="G47" i="60"/>
  <c r="G48" i="60"/>
  <c r="G49" i="60"/>
  <c r="G50" i="60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77" i="60"/>
  <c r="G78" i="60"/>
  <c r="G79" i="60"/>
  <c r="G80" i="60"/>
  <c r="G81" i="60"/>
  <c r="G82" i="60"/>
  <c r="G83" i="60"/>
  <c r="G84" i="60"/>
  <c r="G85" i="60"/>
  <c r="G86" i="60"/>
  <c r="G87" i="60"/>
  <c r="G88" i="60"/>
  <c r="G89" i="60"/>
  <c r="G90" i="60"/>
  <c r="G91" i="60"/>
  <c r="G92" i="60"/>
  <c r="G93" i="60"/>
  <c r="G94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0" i="60"/>
  <c r="G121" i="60"/>
  <c r="G122" i="60"/>
  <c r="G123" i="60"/>
  <c r="G4" i="60"/>
  <c r="K4" i="56"/>
  <c r="L4" i="56"/>
  <c r="M4" i="56"/>
  <c r="N4" i="56"/>
  <c r="O4" i="56"/>
  <c r="P4" i="56"/>
  <c r="J4" i="56"/>
  <c r="H2048" i="62" l="1"/>
  <c r="Q2048" i="62" s="1"/>
  <c r="H2020" i="62"/>
  <c r="Q2020" i="62" s="1"/>
  <c r="H2032" i="62"/>
  <c r="Q2032" i="62" s="1"/>
  <c r="H2112" i="62"/>
  <c r="Q2112" i="62" s="1"/>
  <c r="L1972" i="62"/>
  <c r="L964" i="62"/>
  <c r="L1468" i="62"/>
  <c r="L460" i="62"/>
  <c r="L1924" i="62"/>
  <c r="L1420" i="62"/>
  <c r="L916" i="62"/>
  <c r="L412" i="62"/>
  <c r="L1852" i="62"/>
  <c r="L1348" i="62"/>
  <c r="L844" i="62"/>
  <c r="L340" i="62"/>
  <c r="L1800" i="62"/>
  <c r="L1296" i="62"/>
  <c r="L792" i="62"/>
  <c r="L288" i="62"/>
  <c r="L1232" i="62"/>
  <c r="L1736" i="62"/>
  <c r="L728" i="62"/>
  <c r="L224" i="62"/>
  <c r="L1688" i="62"/>
  <c r="L1184" i="62"/>
  <c r="L680" i="62"/>
  <c r="L176" i="62"/>
  <c r="L1624" i="62"/>
  <c r="L1120" i="62"/>
  <c r="L112" i="62"/>
  <c r="L616" i="62"/>
  <c r="L1570" i="62"/>
  <c r="L562" i="62"/>
  <c r="L1066" i="62"/>
  <c r="L58" i="62"/>
  <c r="L1524" i="62"/>
  <c r="L516" i="62"/>
  <c r="L1020" i="62"/>
  <c r="L12" i="62"/>
  <c r="L2014" i="62"/>
  <c r="L1006" i="62"/>
  <c r="L1510" i="62"/>
  <c r="L502" i="62"/>
  <c r="L1990" i="62"/>
  <c r="L982" i="62"/>
  <c r="L478" i="62"/>
  <c r="L1486" i="62"/>
  <c r="L1966" i="62"/>
  <c r="L958" i="62"/>
  <c r="L454" i="62"/>
  <c r="L1462" i="62"/>
  <c r="L1942" i="62"/>
  <c r="L934" i="62"/>
  <c r="L1438" i="62"/>
  <c r="L430" i="62"/>
  <c r="L1918" i="62"/>
  <c r="L910" i="62"/>
  <c r="L1414" i="62"/>
  <c r="L406" i="62"/>
  <c r="L1894" i="62"/>
  <c r="L886" i="62"/>
  <c r="L1390" i="62"/>
  <c r="L382" i="62"/>
  <c r="L1870" i="62"/>
  <c r="L862" i="62"/>
  <c r="L1366" i="62"/>
  <c r="L358" i="62"/>
  <c r="L1846" i="62"/>
  <c r="L838" i="62"/>
  <c r="L1342" i="62"/>
  <c r="L334" i="62"/>
  <c r="L1828" i="62"/>
  <c r="L1324" i="62"/>
  <c r="L820" i="62"/>
  <c r="L316" i="62"/>
  <c r="L1812" i="62"/>
  <c r="L804" i="62"/>
  <c r="L1308" i="62"/>
  <c r="L300" i="62"/>
  <c r="L1796" i="62"/>
  <c r="L1292" i="62"/>
  <c r="L788" i="62"/>
  <c r="L284" i="62"/>
  <c r="L1780" i="62"/>
  <c r="L772" i="62"/>
  <c r="L1276" i="62"/>
  <c r="L268" i="62"/>
  <c r="L1764" i="62"/>
  <c r="L1260" i="62"/>
  <c r="L756" i="62"/>
  <c r="L252" i="62"/>
  <c r="L1748" i="62"/>
  <c r="L740" i="62"/>
  <c r="L1244" i="62"/>
  <c r="L236" i="62"/>
  <c r="L1732" i="62"/>
  <c r="L724" i="62"/>
  <c r="L1228" i="62"/>
  <c r="L220" i="62"/>
  <c r="L1716" i="62"/>
  <c r="L708" i="62"/>
  <c r="L1212" i="62"/>
  <c r="L204" i="62"/>
  <c r="L1700" i="62"/>
  <c r="L1196" i="62"/>
  <c r="L692" i="62"/>
  <c r="L188" i="62"/>
  <c r="L1684" i="62"/>
  <c r="L676" i="62"/>
  <c r="L1180" i="62"/>
  <c r="L172" i="62"/>
  <c r="L1668" i="62"/>
  <c r="L1164" i="62"/>
  <c r="L660" i="62"/>
  <c r="L156" i="62"/>
  <c r="L1652" i="62"/>
  <c r="L644" i="62"/>
  <c r="L1148" i="62"/>
  <c r="L140" i="62"/>
  <c r="L1636" i="62"/>
  <c r="L1132" i="62"/>
  <c r="L628" i="62"/>
  <c r="L124" i="62"/>
  <c r="L1620" i="62"/>
  <c r="L612" i="62"/>
  <c r="L1116" i="62"/>
  <c r="L108" i="62"/>
  <c r="L1604" i="62"/>
  <c r="L1100" i="62"/>
  <c r="L596" i="62"/>
  <c r="L92" i="62"/>
  <c r="L1591" i="62"/>
  <c r="L1087" i="62"/>
  <c r="L79" i="62"/>
  <c r="L583" i="62"/>
  <c r="L1075" i="62"/>
  <c r="L1579" i="62"/>
  <c r="L67" i="62"/>
  <c r="L571" i="62"/>
  <c r="L1567" i="62"/>
  <c r="L1063" i="62"/>
  <c r="L559" i="62"/>
  <c r="L55" i="62"/>
  <c r="L1051" i="62"/>
  <c r="L1555" i="62"/>
  <c r="L43" i="62"/>
  <c r="L547" i="62"/>
  <c r="L1543" i="62"/>
  <c r="L1039" i="62"/>
  <c r="L31" i="62"/>
  <c r="L535" i="62"/>
  <c r="L1027" i="62"/>
  <c r="L1531" i="62"/>
  <c r="L523" i="62"/>
  <c r="L19" i="62"/>
  <c r="L1522" i="62"/>
  <c r="L514" i="62"/>
  <c r="L10" i="62"/>
  <c r="L1018" i="62"/>
  <c r="L1516" i="62"/>
  <c r="L508" i="62"/>
  <c r="L1012" i="62"/>
  <c r="L4" i="62"/>
  <c r="L1948" i="62"/>
  <c r="L1444" i="62"/>
  <c r="L940" i="62"/>
  <c r="L436" i="62"/>
  <c r="L1876" i="62"/>
  <c r="L868" i="62"/>
  <c r="L1372" i="62"/>
  <c r="L364" i="62"/>
  <c r="L1816" i="62"/>
  <c r="L1312" i="62"/>
  <c r="L808" i="62"/>
  <c r="L304" i="62"/>
  <c r="L1768" i="62"/>
  <c r="L1264" i="62"/>
  <c r="L760" i="62"/>
  <c r="L256" i="62"/>
  <c r="L1720" i="62"/>
  <c r="L1216" i="62"/>
  <c r="L712" i="62"/>
  <c r="L208" i="62"/>
  <c r="L1168" i="62"/>
  <c r="L1672" i="62"/>
  <c r="L664" i="62"/>
  <c r="L160" i="62"/>
  <c r="L1136" i="62"/>
  <c r="L1640" i="62"/>
  <c r="L632" i="62"/>
  <c r="L128" i="62"/>
  <c r="L1594" i="62"/>
  <c r="L586" i="62"/>
  <c r="L1090" i="62"/>
  <c r="L82" i="62"/>
  <c r="L1558" i="62"/>
  <c r="L550" i="62"/>
  <c r="L1054" i="62"/>
  <c r="L46" i="62"/>
  <c r="L1534" i="62"/>
  <c r="L526" i="62"/>
  <c r="L1030" i="62"/>
  <c r="L22" i="62"/>
  <c r="L2008" i="62"/>
  <c r="L1504" i="62"/>
  <c r="L1000" i="62"/>
  <c r="L496" i="62"/>
  <c r="L1984" i="62"/>
  <c r="L1480" i="62"/>
  <c r="L976" i="62"/>
  <c r="L472" i="62"/>
  <c r="L1960" i="62"/>
  <c r="L1456" i="62"/>
  <c r="L952" i="62"/>
  <c r="L448" i="62"/>
  <c r="L1936" i="62"/>
  <c r="L1432" i="62"/>
  <c r="L928" i="62"/>
  <c r="L424" i="62"/>
  <c r="L1912" i="62"/>
  <c r="L1408" i="62"/>
  <c r="L904" i="62"/>
  <c r="L400" i="62"/>
  <c r="L1384" i="62"/>
  <c r="L1888" i="62"/>
  <c r="L880" i="62"/>
  <c r="L376" i="62"/>
  <c r="L1864" i="62"/>
  <c r="L1360" i="62"/>
  <c r="L856" i="62"/>
  <c r="L352" i="62"/>
  <c r="L1336" i="62"/>
  <c r="L1840" i="62"/>
  <c r="L832" i="62"/>
  <c r="L328" i="62"/>
  <c r="L1320" i="62"/>
  <c r="L816" i="62"/>
  <c r="L1824" i="62"/>
  <c r="L312" i="62"/>
  <c r="L1808" i="62"/>
  <c r="L1304" i="62"/>
  <c r="L800" i="62"/>
  <c r="L296" i="62"/>
  <c r="L1288" i="62"/>
  <c r="L1792" i="62"/>
  <c r="L784" i="62"/>
  <c r="L280" i="62"/>
  <c r="L1776" i="62"/>
  <c r="L1272" i="62"/>
  <c r="L768" i="62"/>
  <c r="L264" i="62"/>
  <c r="L1760" i="62"/>
  <c r="L1256" i="62"/>
  <c r="L752" i="62"/>
  <c r="L248" i="62"/>
  <c r="L1744" i="62"/>
  <c r="L1240" i="62"/>
  <c r="L736" i="62"/>
  <c r="L232" i="62"/>
  <c r="L1728" i="62"/>
  <c r="L1224" i="62"/>
  <c r="L720" i="62"/>
  <c r="L216" i="62"/>
  <c r="L1712" i="62"/>
  <c r="L1208" i="62"/>
  <c r="L704" i="62"/>
  <c r="L200" i="62"/>
  <c r="L1696" i="62"/>
  <c r="L1192" i="62"/>
  <c r="L688" i="62"/>
  <c r="L184" i="62"/>
  <c r="L1680" i="62"/>
  <c r="L1176" i="62"/>
  <c r="L672" i="62"/>
  <c r="L168" i="62"/>
  <c r="L1664" i="62"/>
  <c r="L1160" i="62"/>
  <c r="L656" i="62"/>
  <c r="L152" i="62"/>
  <c r="L1648" i="62"/>
  <c r="L1144" i="62"/>
  <c r="L640" i="62"/>
  <c r="L136" i="62"/>
  <c r="L1632" i="62"/>
  <c r="L1128" i="62"/>
  <c r="L624" i="62"/>
  <c r="L120" i="62"/>
  <c r="L1616" i="62"/>
  <c r="L1112" i="62"/>
  <c r="L608" i="62"/>
  <c r="L104" i="62"/>
  <c r="L1600" i="62"/>
  <c r="L1096" i="62"/>
  <c r="L592" i="62"/>
  <c r="L88" i="62"/>
  <c r="L1588" i="62"/>
  <c r="L580" i="62"/>
  <c r="L76" i="62"/>
  <c r="L1084" i="62"/>
  <c r="L1072" i="62"/>
  <c r="L1576" i="62"/>
  <c r="L64" i="62"/>
  <c r="L568" i="62"/>
  <c r="L1564" i="62"/>
  <c r="L1060" i="62"/>
  <c r="L52" i="62"/>
  <c r="L556" i="62"/>
  <c r="L1552" i="62"/>
  <c r="L1048" i="62"/>
  <c r="L544" i="62"/>
  <c r="L40" i="62"/>
  <c r="L1540" i="62"/>
  <c r="L1036" i="62"/>
  <c r="L532" i="62"/>
  <c r="L28" i="62"/>
  <c r="L1528" i="62"/>
  <c r="L1024" i="62"/>
  <c r="L16" i="62"/>
  <c r="L520" i="62"/>
  <c r="L1520" i="62"/>
  <c r="L1016" i="62"/>
  <c r="L8" i="62"/>
  <c r="L512" i="62"/>
  <c r="L1996" i="62"/>
  <c r="L1492" i="62"/>
  <c r="L484" i="62"/>
  <c r="L988" i="62"/>
  <c r="L1900" i="62"/>
  <c r="L1396" i="62"/>
  <c r="L892" i="62"/>
  <c r="L388" i="62"/>
  <c r="L1832" i="62"/>
  <c r="L1328" i="62"/>
  <c r="L824" i="62"/>
  <c r="L320" i="62"/>
  <c r="L1784" i="62"/>
  <c r="L1280" i="62"/>
  <c r="L776" i="62"/>
  <c r="L272" i="62"/>
  <c r="L1752" i="62"/>
  <c r="L1248" i="62"/>
  <c r="L744" i="62"/>
  <c r="L240" i="62"/>
  <c r="L1200" i="62"/>
  <c r="L1704" i="62"/>
  <c r="L696" i="62"/>
  <c r="L192" i="62"/>
  <c r="L1656" i="62"/>
  <c r="L1152" i="62"/>
  <c r="L648" i="62"/>
  <c r="L144" i="62"/>
  <c r="L1104" i="62"/>
  <c r="L96" i="62"/>
  <c r="L1608" i="62"/>
  <c r="L600" i="62"/>
  <c r="L1582" i="62"/>
  <c r="L574" i="62"/>
  <c r="L1078" i="62"/>
  <c r="L70" i="62"/>
  <c r="L1546" i="62"/>
  <c r="L538" i="62"/>
  <c r="L1042" i="62"/>
  <c r="L34" i="62"/>
  <c r="L994" i="62"/>
  <c r="L1498" i="62"/>
  <c r="L490" i="62"/>
  <c r="L2002" i="62"/>
  <c r="L970" i="62"/>
  <c r="L1978" i="62"/>
  <c r="L1474" i="62"/>
  <c r="L466" i="62"/>
  <c r="L1954" i="62"/>
  <c r="L946" i="62"/>
  <c r="L1450" i="62"/>
  <c r="L442" i="62"/>
  <c r="L1930" i="62"/>
  <c r="L922" i="62"/>
  <c r="L1426" i="62"/>
  <c r="L418" i="62"/>
  <c r="L1906" i="62"/>
  <c r="L898" i="62"/>
  <c r="L394" i="62"/>
  <c r="L1402" i="62"/>
  <c r="L1882" i="62"/>
  <c r="L874" i="62"/>
  <c r="L370" i="62"/>
  <c r="L1378" i="62"/>
  <c r="L1858" i="62"/>
  <c r="L850" i="62"/>
  <c r="L1354" i="62"/>
  <c r="L346" i="62"/>
  <c r="L1836" i="62"/>
  <c r="L1332" i="62"/>
  <c r="L828" i="62"/>
  <c r="L324" i="62"/>
  <c r="L1820" i="62"/>
  <c r="L1316" i="62"/>
  <c r="L812" i="62"/>
  <c r="L308" i="62"/>
  <c r="L1804" i="62"/>
  <c r="L1300" i="62"/>
  <c r="L796" i="62"/>
  <c r="L292" i="62"/>
  <c r="L1788" i="62"/>
  <c r="L1284" i="62"/>
  <c r="L780" i="62"/>
  <c r="L276" i="62"/>
  <c r="L1772" i="62"/>
  <c r="L764" i="62"/>
  <c r="L1268" i="62"/>
  <c r="L260" i="62"/>
  <c r="L1756" i="62"/>
  <c r="L1252" i="62"/>
  <c r="L748" i="62"/>
  <c r="L244" i="62"/>
  <c r="L1740" i="62"/>
  <c r="L1236" i="62"/>
  <c r="L732" i="62"/>
  <c r="L228" i="62"/>
  <c r="L1724" i="62"/>
  <c r="L1220" i="62"/>
  <c r="L716" i="62"/>
  <c r="L212" i="62"/>
  <c r="L1708" i="62"/>
  <c r="L1204" i="62"/>
  <c r="L700" i="62"/>
  <c r="L196" i="62"/>
  <c r="L1692" i="62"/>
  <c r="L1188" i="62"/>
  <c r="L684" i="62"/>
  <c r="L180" i="62"/>
  <c r="L1676" i="62"/>
  <c r="L1172" i="62"/>
  <c r="L668" i="62"/>
  <c r="L164" i="62"/>
  <c r="L1660" i="62"/>
  <c r="L1156" i="62"/>
  <c r="L652" i="62"/>
  <c r="L148" i="62"/>
  <c r="L1644" i="62"/>
  <c r="L1140" i="62"/>
  <c r="L636" i="62"/>
  <c r="L132" i="62"/>
  <c r="L1628" i="62"/>
  <c r="L1124" i="62"/>
  <c r="L116" i="62"/>
  <c r="L620" i="62"/>
  <c r="L1612" i="62"/>
  <c r="L1108" i="62"/>
  <c r="L100" i="62"/>
  <c r="L604" i="62"/>
  <c r="L1597" i="62"/>
  <c r="L1093" i="62"/>
  <c r="L589" i="62"/>
  <c r="L85" i="62"/>
  <c r="L1585" i="62"/>
  <c r="L1081" i="62"/>
  <c r="L577" i="62"/>
  <c r="L73" i="62"/>
  <c r="L1573" i="62"/>
  <c r="L1069" i="62"/>
  <c r="L565" i="62"/>
  <c r="L61" i="62"/>
  <c r="L1561" i="62"/>
  <c r="L1057" i="62"/>
  <c r="L553" i="62"/>
  <c r="L49" i="62"/>
  <c r="L1549" i="62"/>
  <c r="L1045" i="62"/>
  <c r="L541" i="62"/>
  <c r="L37" i="62"/>
  <c r="L1537" i="62"/>
  <c r="L1033" i="62"/>
  <c r="L529" i="62"/>
  <c r="L25" i="62"/>
  <c r="L1526" i="62"/>
  <c r="L518" i="62"/>
  <c r="L14" i="62"/>
  <c r="L1022" i="62"/>
  <c r="L1518" i="62"/>
  <c r="L510" i="62"/>
  <c r="L6" i="62"/>
  <c r="L1014" i="62"/>
  <c r="AA95" i="60"/>
  <c r="AA96" i="60"/>
  <c r="AA97" i="60"/>
  <c r="AA98" i="60"/>
  <c r="AA99" i="60"/>
  <c r="AA100" i="60"/>
  <c r="AA101" i="60"/>
  <c r="AA102" i="60"/>
  <c r="AA103" i="60"/>
  <c r="AA104" i="60"/>
  <c r="AA105" i="60"/>
  <c r="AA106" i="60"/>
  <c r="AA107" i="60"/>
  <c r="AA108" i="60"/>
  <c r="AA109" i="60"/>
  <c r="AA110" i="60"/>
  <c r="AA111" i="60"/>
  <c r="AA112" i="60"/>
  <c r="AA113" i="60"/>
  <c r="AA114" i="60"/>
  <c r="AA115" i="60"/>
  <c r="AA116" i="60"/>
  <c r="AA117" i="60"/>
  <c r="AA118" i="60"/>
  <c r="AA119" i="60"/>
  <c r="AA120" i="60"/>
  <c r="AA121" i="60"/>
  <c r="AA122" i="60"/>
  <c r="AA123" i="60"/>
  <c r="AA94" i="60"/>
  <c r="W95" i="60"/>
  <c r="W96" i="60"/>
  <c r="W97" i="60"/>
  <c r="W98" i="60"/>
  <c r="W99" i="60"/>
  <c r="W100" i="60"/>
  <c r="W101" i="60"/>
  <c r="W102" i="60"/>
  <c r="W103" i="60"/>
  <c r="W104" i="60"/>
  <c r="W105" i="60"/>
  <c r="W106" i="60"/>
  <c r="W107" i="60"/>
  <c r="W108" i="60"/>
  <c r="W109" i="60"/>
  <c r="W110" i="60"/>
  <c r="W111" i="60"/>
  <c r="W112" i="60"/>
  <c r="W113" i="60"/>
  <c r="W114" i="60"/>
  <c r="W115" i="60"/>
  <c r="W116" i="60"/>
  <c r="W117" i="60"/>
  <c r="W118" i="60"/>
  <c r="W119" i="60"/>
  <c r="W120" i="60"/>
  <c r="W121" i="60"/>
  <c r="W122" i="60"/>
  <c r="W123" i="60"/>
  <c r="W94" i="60"/>
  <c r="O116" i="60"/>
  <c r="K116" i="60"/>
  <c r="K111" i="60"/>
  <c r="O111" i="60"/>
  <c r="O101" i="60"/>
  <c r="K101" i="60"/>
  <c r="K96" i="60"/>
  <c r="O96" i="60"/>
  <c r="O86" i="60"/>
  <c r="K86" i="60"/>
  <c r="K81" i="60"/>
  <c r="O81" i="60"/>
  <c r="S80" i="60"/>
  <c r="S81" i="60"/>
  <c r="S82" i="60"/>
  <c r="S83" i="60"/>
  <c r="S84" i="60"/>
  <c r="S85" i="60"/>
  <c r="S86" i="60"/>
  <c r="S87" i="60"/>
  <c r="S88" i="60"/>
  <c r="S89" i="60"/>
  <c r="S90" i="60"/>
  <c r="S91" i="60"/>
  <c r="S92" i="60"/>
  <c r="S93" i="60"/>
  <c r="S94" i="60"/>
  <c r="S95" i="60"/>
  <c r="S96" i="60"/>
  <c r="S97" i="60"/>
  <c r="S98" i="60"/>
  <c r="S99" i="60"/>
  <c r="S100" i="60"/>
  <c r="S101" i="60"/>
  <c r="S102" i="60"/>
  <c r="S103" i="60"/>
  <c r="S104" i="60"/>
  <c r="S105" i="60"/>
  <c r="S106" i="60"/>
  <c r="S107" i="60"/>
  <c r="S108" i="60"/>
  <c r="S109" i="60"/>
  <c r="S110" i="60"/>
  <c r="S111" i="60"/>
  <c r="S112" i="60"/>
  <c r="S113" i="60"/>
  <c r="S114" i="60"/>
  <c r="S115" i="60"/>
  <c r="S116" i="60"/>
  <c r="S117" i="60"/>
  <c r="S118" i="60"/>
  <c r="S119" i="60"/>
  <c r="S120" i="60"/>
  <c r="S121" i="60"/>
  <c r="S122" i="60"/>
  <c r="S123" i="60"/>
  <c r="S79" i="60"/>
  <c r="K71" i="60"/>
  <c r="O71" i="60"/>
  <c r="O66" i="60"/>
  <c r="K66" i="60"/>
  <c r="K56" i="60"/>
  <c r="O56" i="60"/>
  <c r="O51" i="60"/>
  <c r="K51" i="60"/>
  <c r="K41" i="60"/>
  <c r="O41" i="60"/>
  <c r="O36" i="60"/>
  <c r="K36" i="60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S78" i="60"/>
  <c r="S34" i="60"/>
  <c r="K33" i="60"/>
  <c r="K26" i="60"/>
  <c r="K18" i="60"/>
  <c r="K46" i="60"/>
  <c r="K48" i="60"/>
  <c r="K61" i="60"/>
  <c r="K63" i="60"/>
  <c r="K76" i="60"/>
  <c r="K78" i="60"/>
  <c r="O78" i="60"/>
  <c r="O76" i="60"/>
  <c r="O75" i="60"/>
  <c r="O74" i="60"/>
  <c r="O73" i="60"/>
  <c r="O72" i="60"/>
  <c r="O70" i="60"/>
  <c r="O69" i="60"/>
  <c r="O68" i="60"/>
  <c r="O67" i="60"/>
  <c r="O65" i="60"/>
  <c r="O64" i="60"/>
  <c r="O63" i="60"/>
  <c r="O61" i="60"/>
  <c r="O60" i="60"/>
  <c r="O59" i="60"/>
  <c r="O58" i="60"/>
  <c r="O57" i="60"/>
  <c r="O55" i="60"/>
  <c r="O54" i="60"/>
  <c r="O53" i="60"/>
  <c r="O52" i="60"/>
  <c r="O50" i="60"/>
  <c r="O49" i="60"/>
  <c r="O48" i="60"/>
  <c r="O46" i="60"/>
  <c r="O45" i="60"/>
  <c r="O44" i="60"/>
  <c r="O43" i="60"/>
  <c r="O42" i="60"/>
  <c r="O39" i="60"/>
  <c r="O38" i="60"/>
  <c r="O37" i="60"/>
  <c r="O35" i="60"/>
  <c r="O34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33" i="60"/>
  <c r="K4" i="60"/>
  <c r="K93" i="60"/>
  <c r="K123" i="60"/>
  <c r="O123" i="60"/>
  <c r="K121" i="60"/>
  <c r="O121" i="60"/>
  <c r="O120" i="60"/>
  <c r="O119" i="60"/>
  <c r="O118" i="60"/>
  <c r="O117" i="60"/>
  <c r="O115" i="60"/>
  <c r="O114" i="60"/>
  <c r="O113" i="60"/>
  <c r="O112" i="60"/>
  <c r="O110" i="60"/>
  <c r="O109" i="60"/>
  <c r="O108" i="60"/>
  <c r="K108" i="60"/>
  <c r="K106" i="60"/>
  <c r="O106" i="60"/>
  <c r="O105" i="60"/>
  <c r="O104" i="60"/>
  <c r="O103" i="60"/>
  <c r="O102" i="60"/>
  <c r="O100" i="60"/>
  <c r="O99" i="60"/>
  <c r="O98" i="60"/>
  <c r="O97" i="60"/>
  <c r="O95" i="60"/>
  <c r="O94" i="60"/>
  <c r="O93" i="60"/>
  <c r="K91" i="60"/>
  <c r="O91" i="60"/>
  <c r="O90" i="60"/>
  <c r="O89" i="60"/>
  <c r="O88" i="60"/>
  <c r="O87" i="60"/>
  <c r="O85" i="60"/>
  <c r="O84" i="60"/>
  <c r="O83" i="60"/>
  <c r="O82" i="60"/>
  <c r="O80" i="60"/>
  <c r="O79" i="60"/>
  <c r="O122" i="60"/>
  <c r="O107" i="60"/>
  <c r="O92" i="60"/>
  <c r="O77" i="60"/>
  <c r="O62" i="60"/>
  <c r="O47" i="60"/>
  <c r="O40" i="60"/>
  <c r="O32" i="60"/>
  <c r="K122" i="60"/>
  <c r="K120" i="60"/>
  <c r="K119" i="60"/>
  <c r="K118" i="60"/>
  <c r="K117" i="60"/>
  <c r="K115" i="60"/>
  <c r="K114" i="60"/>
  <c r="K113" i="60"/>
  <c r="K112" i="60"/>
  <c r="K110" i="60"/>
  <c r="K109" i="60"/>
  <c r="K107" i="60"/>
  <c r="K105" i="60"/>
  <c r="K104" i="60"/>
  <c r="K103" i="60"/>
  <c r="K102" i="60"/>
  <c r="K100" i="60"/>
  <c r="K99" i="60"/>
  <c r="K98" i="60"/>
  <c r="K97" i="60"/>
  <c r="K95" i="60"/>
  <c r="K94" i="60"/>
  <c r="K92" i="60"/>
  <c r="K90" i="60"/>
  <c r="K89" i="60"/>
  <c r="K88" i="60"/>
  <c r="K87" i="60"/>
  <c r="K85" i="60"/>
  <c r="K84" i="60"/>
  <c r="K83" i="60"/>
  <c r="K82" i="60"/>
  <c r="K80" i="60"/>
  <c r="K79" i="60"/>
  <c r="K77" i="60"/>
  <c r="K75" i="60"/>
  <c r="K74" i="60"/>
  <c r="K73" i="60"/>
  <c r="K72" i="60"/>
  <c r="K70" i="60"/>
  <c r="K69" i="60"/>
  <c r="K68" i="60"/>
  <c r="K67" i="60"/>
  <c r="K65" i="60"/>
  <c r="K64" i="60"/>
  <c r="K62" i="60"/>
  <c r="K60" i="60"/>
  <c r="K59" i="60"/>
  <c r="K58" i="60"/>
  <c r="K57" i="60"/>
  <c r="K55" i="60"/>
  <c r="K54" i="60"/>
  <c r="K53" i="60"/>
  <c r="K52" i="60"/>
  <c r="K50" i="60"/>
  <c r="K49" i="60"/>
  <c r="K47" i="60"/>
  <c r="K45" i="60"/>
  <c r="K44" i="60"/>
  <c r="K43" i="60"/>
  <c r="K42" i="60"/>
  <c r="K40" i="60"/>
  <c r="K39" i="60"/>
  <c r="K38" i="60"/>
  <c r="K37" i="60"/>
  <c r="K35" i="60"/>
  <c r="K34" i="60"/>
  <c r="K32" i="60"/>
  <c r="K31" i="60"/>
  <c r="K30" i="60"/>
  <c r="K29" i="60"/>
  <c r="K28" i="60"/>
  <c r="K27" i="60"/>
  <c r="K25" i="60"/>
  <c r="K24" i="60"/>
  <c r="K23" i="60"/>
  <c r="K22" i="60"/>
  <c r="K21" i="60"/>
  <c r="K20" i="60"/>
  <c r="K19" i="60"/>
  <c r="K5" i="60"/>
  <c r="K6" i="60"/>
  <c r="K7" i="60"/>
  <c r="K8" i="60"/>
  <c r="K9" i="60"/>
  <c r="K10" i="60"/>
  <c r="K11" i="60"/>
  <c r="K12" i="60"/>
  <c r="K13" i="60"/>
  <c r="K14" i="60"/>
  <c r="K15" i="60"/>
  <c r="K16" i="60"/>
  <c r="K17" i="60"/>
  <c r="F1022" i="62" l="1"/>
  <c r="H1022" i="62" s="1"/>
  <c r="F61" i="62"/>
  <c r="F604" i="62"/>
  <c r="H604" i="62" s="1"/>
  <c r="F148" i="62"/>
  <c r="F196" i="62"/>
  <c r="F260" i="62"/>
  <c r="F308" i="62"/>
  <c r="F1378" i="62"/>
  <c r="F442" i="62"/>
  <c r="H442" i="62" s="1"/>
  <c r="F34" i="62"/>
  <c r="F144" i="62"/>
  <c r="H144" i="62" s="1"/>
  <c r="F272" i="62"/>
  <c r="F988" i="62"/>
  <c r="F28" i="62"/>
  <c r="F568" i="62"/>
  <c r="F104" i="62"/>
  <c r="F152" i="62"/>
  <c r="H152" i="62" s="1"/>
  <c r="F200" i="62"/>
  <c r="F248" i="62"/>
  <c r="H248" i="62" s="1"/>
  <c r="F264" i="62"/>
  <c r="F312" i="62"/>
  <c r="F400" i="62"/>
  <c r="F472" i="62"/>
  <c r="F82" i="62"/>
  <c r="F208" i="62"/>
  <c r="H208" i="62" s="1"/>
  <c r="F364" i="62"/>
  <c r="F4" i="62"/>
  <c r="H4" i="62" s="1"/>
  <c r="F547" i="62"/>
  <c r="F55" i="62"/>
  <c r="F92" i="62"/>
  <c r="F156" i="62"/>
  <c r="F188" i="62"/>
  <c r="F252" i="62"/>
  <c r="H252" i="62" s="1"/>
  <c r="F300" i="62"/>
  <c r="F358" i="62"/>
  <c r="H358" i="62" s="1"/>
  <c r="F430" i="62"/>
  <c r="F502" i="62"/>
  <c r="F616" i="62"/>
  <c r="F288" i="62"/>
  <c r="H288" i="62" s="1"/>
  <c r="F340" i="62"/>
  <c r="F541" i="62"/>
  <c r="H541" i="62" s="1"/>
  <c r="F577" i="62"/>
  <c r="F116" i="62"/>
  <c r="H116" i="62" s="1"/>
  <c r="F668" i="62"/>
  <c r="F732" i="62"/>
  <c r="F780" i="62"/>
  <c r="F828" i="62"/>
  <c r="F1426" i="62"/>
  <c r="F490" i="62"/>
  <c r="H490" i="62" s="1"/>
  <c r="F648" i="62"/>
  <c r="F824" i="62"/>
  <c r="H824" i="62" s="1"/>
  <c r="F8" i="62"/>
  <c r="F544" i="62"/>
  <c r="F592" i="62"/>
  <c r="F640" i="62"/>
  <c r="F704" i="62"/>
  <c r="F752" i="62"/>
  <c r="H752" i="62" s="1"/>
  <c r="F1824" i="62"/>
  <c r="F880" i="62"/>
  <c r="H880" i="62" s="1"/>
  <c r="F952" i="62"/>
  <c r="F1030" i="62"/>
  <c r="F664" i="62"/>
  <c r="F808" i="62"/>
  <c r="F1012" i="62"/>
  <c r="F523" i="62"/>
  <c r="H523" i="62" s="1"/>
  <c r="F43" i="62"/>
  <c r="F559" i="62"/>
  <c r="H559" i="62" s="1"/>
  <c r="F67" i="62"/>
  <c r="F79" i="62"/>
  <c r="F596" i="62"/>
  <c r="F1116" i="62"/>
  <c r="H1116" i="62" s="1"/>
  <c r="F628" i="62"/>
  <c r="F660" i="62"/>
  <c r="H660" i="62" s="1"/>
  <c r="F692" i="62"/>
  <c r="F1212" i="62"/>
  <c r="H1212" i="62" s="1"/>
  <c r="F1228" i="62"/>
  <c r="F1244" i="62"/>
  <c r="F756" i="62"/>
  <c r="F1276" i="62"/>
  <c r="H1276" i="62" s="1"/>
  <c r="F788" i="62"/>
  <c r="F1308" i="62"/>
  <c r="H1308" i="62" s="1"/>
  <c r="F820" i="62"/>
  <c r="F1342" i="62"/>
  <c r="H1342" i="62" s="1"/>
  <c r="F1366" i="62"/>
  <c r="F1390" i="62"/>
  <c r="F1414" i="62"/>
  <c r="F1438" i="62"/>
  <c r="H1438" i="62" s="1"/>
  <c r="F454" i="62"/>
  <c r="F478" i="62"/>
  <c r="F1510" i="62"/>
  <c r="F1020" i="62"/>
  <c r="H1020" i="62" s="1"/>
  <c r="F1066" i="62"/>
  <c r="F112" i="62"/>
  <c r="F680" i="62"/>
  <c r="F728" i="62"/>
  <c r="H728" i="62" s="1"/>
  <c r="F792" i="62"/>
  <c r="F844" i="62"/>
  <c r="F916" i="62"/>
  <c r="F1468" i="62"/>
  <c r="H1468" i="62" s="1"/>
  <c r="F1014" i="62"/>
  <c r="F49" i="62"/>
  <c r="F85" i="62"/>
  <c r="F620" i="62"/>
  <c r="H620" i="62" s="1"/>
  <c r="F180" i="62"/>
  <c r="F228" i="62"/>
  <c r="F276" i="62"/>
  <c r="F324" i="62"/>
  <c r="H324" i="62" s="1"/>
  <c r="F1402" i="62"/>
  <c r="F466" i="62"/>
  <c r="F70" i="62"/>
  <c r="F192" i="62"/>
  <c r="H192" i="62" s="1"/>
  <c r="F320" i="62"/>
  <c r="F512" i="62"/>
  <c r="F40" i="62"/>
  <c r="F1084" i="62"/>
  <c r="H1084" i="62" s="1"/>
  <c r="F120" i="62"/>
  <c r="F184" i="62"/>
  <c r="F232" i="62"/>
  <c r="F296" i="62"/>
  <c r="H296" i="62" s="1"/>
  <c r="F328" i="62"/>
  <c r="F376" i="62"/>
  <c r="F448" i="62"/>
  <c r="F22" i="62"/>
  <c r="H22" i="62" s="1"/>
  <c r="F128" i="62"/>
  <c r="F256" i="62"/>
  <c r="F436" i="62"/>
  <c r="F19" i="62"/>
  <c r="H19" i="62" s="1"/>
  <c r="F571" i="62"/>
  <c r="F124" i="62"/>
  <c r="F204" i="62"/>
  <c r="F236" i="62"/>
  <c r="H236" i="62" s="1"/>
  <c r="F268" i="62"/>
  <c r="F316" i="62"/>
  <c r="F382" i="62"/>
  <c r="F1462" i="62"/>
  <c r="H1462" i="62" s="1"/>
  <c r="F12" i="62"/>
  <c r="F176" i="62"/>
  <c r="F460" i="62"/>
  <c r="F6" i="62"/>
  <c r="H6" i="62" s="1"/>
  <c r="F529" i="62"/>
  <c r="F565" i="62"/>
  <c r="F589" i="62"/>
  <c r="F636" i="62"/>
  <c r="H636" i="62" s="1"/>
  <c r="F684" i="62"/>
  <c r="F716" i="62"/>
  <c r="F1268" i="62"/>
  <c r="F812" i="62"/>
  <c r="H812" i="62" s="1"/>
  <c r="F370" i="62"/>
  <c r="F1450" i="62"/>
  <c r="F1042" i="62"/>
  <c r="F1608" i="62"/>
  <c r="H1608" i="62" s="1"/>
  <c r="F744" i="62"/>
  <c r="F892" i="62"/>
  <c r="F16" i="62"/>
  <c r="F52" i="62"/>
  <c r="H52" i="62" s="1"/>
  <c r="F76" i="62"/>
  <c r="F624" i="62"/>
  <c r="F672" i="62"/>
  <c r="F720" i="62"/>
  <c r="H720" i="62" s="1"/>
  <c r="F768" i="62"/>
  <c r="F800" i="62"/>
  <c r="F856" i="62"/>
  <c r="F928" i="62"/>
  <c r="H928" i="62" s="1"/>
  <c r="F1000" i="62"/>
  <c r="F1090" i="62"/>
  <c r="F712" i="62"/>
  <c r="F940" i="62"/>
  <c r="H940" i="62" s="1"/>
  <c r="F1180" i="62"/>
  <c r="F510" i="62"/>
  <c r="F518" i="62"/>
  <c r="F1033" i="62"/>
  <c r="H1033" i="62" s="1"/>
  <c r="F1045" i="62"/>
  <c r="F1057" i="62"/>
  <c r="F1069" i="62"/>
  <c r="F1081" i="62"/>
  <c r="H1081" i="62" s="1"/>
  <c r="F1093" i="62"/>
  <c r="F1108" i="62"/>
  <c r="F1124" i="62"/>
  <c r="F1140" i="62"/>
  <c r="H1140" i="62" s="1"/>
  <c r="F1156" i="62"/>
  <c r="F1172" i="62"/>
  <c r="F1188" i="62"/>
  <c r="F1204" i="62"/>
  <c r="H1204" i="62" s="1"/>
  <c r="F1220" i="62"/>
  <c r="F1236" i="62"/>
  <c r="F1252" i="62"/>
  <c r="F764" i="62"/>
  <c r="H764" i="62" s="1"/>
  <c r="F1284" i="62"/>
  <c r="F1300" i="62"/>
  <c r="F1316" i="62"/>
  <c r="F1332" i="62"/>
  <c r="H1332" i="62" s="1"/>
  <c r="F850" i="62"/>
  <c r="F874" i="62"/>
  <c r="F898" i="62"/>
  <c r="F922" i="62"/>
  <c r="H922" i="62" s="1"/>
  <c r="F946" i="62"/>
  <c r="F1978" i="62"/>
  <c r="F1498" i="62"/>
  <c r="F538" i="62"/>
  <c r="H538" i="62" s="1"/>
  <c r="F574" i="62"/>
  <c r="F96" i="62"/>
  <c r="F1152" i="62"/>
  <c r="F1704" i="62"/>
  <c r="H1704" i="62" s="1"/>
  <c r="F1248" i="62"/>
  <c r="F1280" i="62"/>
  <c r="F1328" i="62"/>
  <c r="F1396" i="62"/>
  <c r="H1396" i="62" s="1"/>
  <c r="F1492" i="62"/>
  <c r="F1016" i="62"/>
  <c r="F1024" i="62"/>
  <c r="F1036" i="62"/>
  <c r="H1036" i="62" s="1"/>
  <c r="F1048" i="62"/>
  <c r="F1060" i="62"/>
  <c r="F1576" i="62"/>
  <c r="F580" i="62"/>
  <c r="H580" i="62" s="1"/>
  <c r="F1096" i="62"/>
  <c r="F1112" i="62"/>
  <c r="F1128" i="62"/>
  <c r="F1144" i="62"/>
  <c r="H1144" i="62" s="1"/>
  <c r="F1160" i="62"/>
  <c r="F1176" i="62"/>
  <c r="F1192" i="62"/>
  <c r="F1208" i="62"/>
  <c r="F1224" i="62"/>
  <c r="F1240" i="62"/>
  <c r="F1256" i="62"/>
  <c r="F1272" i="62"/>
  <c r="H1272" i="62" s="1"/>
  <c r="F1792" i="62"/>
  <c r="F1304" i="62"/>
  <c r="F816" i="62"/>
  <c r="F1840" i="62"/>
  <c r="H1840" i="62" s="1"/>
  <c r="F1360" i="62"/>
  <c r="F1888" i="62"/>
  <c r="F1408" i="62"/>
  <c r="F1432" i="62"/>
  <c r="H1432" i="62" s="1"/>
  <c r="F1456" i="62"/>
  <c r="F1480" i="62"/>
  <c r="F1504" i="62"/>
  <c r="F526" i="62"/>
  <c r="H526" i="62" s="1"/>
  <c r="F550" i="62"/>
  <c r="F586" i="62"/>
  <c r="F1640" i="62"/>
  <c r="F1672" i="62"/>
  <c r="H1672" i="62" s="1"/>
  <c r="F1216" i="62"/>
  <c r="F1264" i="62"/>
  <c r="F1312" i="62"/>
  <c r="F868" i="62"/>
  <c r="F1444" i="62"/>
  <c r="F508" i="62"/>
  <c r="F514" i="62"/>
  <c r="F1531" i="62"/>
  <c r="H1531" i="62" s="1"/>
  <c r="F1039" i="62"/>
  <c r="F1555" i="62"/>
  <c r="F1063" i="62"/>
  <c r="F1579" i="62"/>
  <c r="F1087" i="62"/>
  <c r="F1100" i="62"/>
  <c r="H1100" i="62" s="1"/>
  <c r="F612" i="62"/>
  <c r="F1132" i="62"/>
  <c r="H1132" i="62" s="1"/>
  <c r="F644" i="62"/>
  <c r="F1164" i="62"/>
  <c r="F676" i="62"/>
  <c r="F1196" i="62"/>
  <c r="F708" i="62"/>
  <c r="F724" i="62"/>
  <c r="H724" i="62" s="1"/>
  <c r="F740" i="62"/>
  <c r="F1260" i="62"/>
  <c r="H1260" i="62" s="1"/>
  <c r="F772" i="62"/>
  <c r="F1292" i="62"/>
  <c r="F804" i="62"/>
  <c r="F1324" i="62"/>
  <c r="F838" i="62"/>
  <c r="F862" i="62"/>
  <c r="H862" i="62" s="1"/>
  <c r="F886" i="62"/>
  <c r="F910" i="62"/>
  <c r="H910" i="62" s="1"/>
  <c r="F934" i="62"/>
  <c r="F958" i="62"/>
  <c r="F982" i="62"/>
  <c r="F1006" i="62"/>
  <c r="F516" i="62"/>
  <c r="F562" i="62"/>
  <c r="H562" i="62" s="1"/>
  <c r="F1120" i="62"/>
  <c r="F1184" i="62"/>
  <c r="H1184" i="62" s="1"/>
  <c r="F1736" i="62"/>
  <c r="F1296" i="62"/>
  <c r="F1348" i="62"/>
  <c r="F1420" i="62"/>
  <c r="F964" i="62"/>
  <c r="F25" i="62"/>
  <c r="H25" i="62" s="1"/>
  <c r="F37" i="62"/>
  <c r="F73" i="62"/>
  <c r="H73" i="62" s="1"/>
  <c r="F132" i="62"/>
  <c r="F164" i="62"/>
  <c r="F212" i="62"/>
  <c r="F244" i="62"/>
  <c r="F292" i="62"/>
  <c r="F346" i="62"/>
  <c r="H346" i="62" s="1"/>
  <c r="F418" i="62"/>
  <c r="F2002" i="62"/>
  <c r="F600" i="62"/>
  <c r="F240" i="62"/>
  <c r="F388" i="62"/>
  <c r="F520" i="62"/>
  <c r="F556" i="62"/>
  <c r="F88" i="62"/>
  <c r="H88" i="62" s="1"/>
  <c r="F136" i="62"/>
  <c r="F168" i="62"/>
  <c r="H168" i="62" s="1"/>
  <c r="F216" i="62"/>
  <c r="F280" i="62"/>
  <c r="F352" i="62"/>
  <c r="F424" i="62"/>
  <c r="F496" i="62"/>
  <c r="F46" i="62"/>
  <c r="H46" i="62" s="1"/>
  <c r="F160" i="62"/>
  <c r="F304" i="62"/>
  <c r="H304" i="62" s="1"/>
  <c r="F1018" i="62"/>
  <c r="F535" i="62"/>
  <c r="F583" i="62"/>
  <c r="F108" i="62"/>
  <c r="F140" i="62"/>
  <c r="F172" i="62"/>
  <c r="H172" i="62" s="1"/>
  <c r="F220" i="62"/>
  <c r="F284" i="62"/>
  <c r="H284" i="62" s="1"/>
  <c r="F334" i="62"/>
  <c r="F406" i="62"/>
  <c r="F1486" i="62"/>
  <c r="F58" i="62"/>
  <c r="H58" i="62" s="1"/>
  <c r="F224" i="62"/>
  <c r="F412" i="62"/>
  <c r="F14" i="62"/>
  <c r="F553" i="62"/>
  <c r="H553" i="62" s="1"/>
  <c r="F100" i="62"/>
  <c r="F652" i="62"/>
  <c r="F700" i="62"/>
  <c r="F748" i="62"/>
  <c r="H748" i="62" s="1"/>
  <c r="F796" i="62"/>
  <c r="F1354" i="62"/>
  <c r="F394" i="62"/>
  <c r="F1474" i="62"/>
  <c r="H1474" i="62" s="1"/>
  <c r="F1078" i="62"/>
  <c r="F696" i="62"/>
  <c r="F776" i="62"/>
  <c r="F484" i="62"/>
  <c r="H484" i="62" s="1"/>
  <c r="F532" i="62"/>
  <c r="F64" i="62"/>
  <c r="F608" i="62"/>
  <c r="F656" i="62"/>
  <c r="H656" i="62" s="1"/>
  <c r="F688" i="62"/>
  <c r="F736" i="62"/>
  <c r="F784" i="62"/>
  <c r="F832" i="62"/>
  <c r="F904" i="62"/>
  <c r="F976" i="62"/>
  <c r="F1054" i="62"/>
  <c r="F632" i="62"/>
  <c r="F760" i="62"/>
  <c r="F1372" i="62"/>
  <c r="F10" i="62"/>
  <c r="F31" i="62"/>
  <c r="F1148" i="62"/>
  <c r="F1518" i="62"/>
  <c r="F1526" i="62"/>
  <c r="F1537" i="62"/>
  <c r="F1549" i="62"/>
  <c r="F1561" i="62"/>
  <c r="F1573" i="62"/>
  <c r="F1585" i="62"/>
  <c r="F1597" i="62"/>
  <c r="F1612" i="62"/>
  <c r="F1628" i="62"/>
  <c r="F1644" i="62"/>
  <c r="F1660" i="62"/>
  <c r="F1676" i="62"/>
  <c r="F1692" i="62"/>
  <c r="F1708" i="62"/>
  <c r="F1724" i="62"/>
  <c r="F1740" i="62"/>
  <c r="F1756" i="62"/>
  <c r="F1772" i="62"/>
  <c r="F1788" i="62"/>
  <c r="F1804" i="62"/>
  <c r="F1820" i="62"/>
  <c r="F1836" i="62"/>
  <c r="F1858" i="62"/>
  <c r="F1882" i="62"/>
  <c r="F1906" i="62"/>
  <c r="F1930" i="62"/>
  <c r="F1954" i="62"/>
  <c r="F970" i="62"/>
  <c r="F994" i="62"/>
  <c r="H994" i="62" s="1"/>
  <c r="F1546" i="62"/>
  <c r="F1582" i="62"/>
  <c r="H1582" i="62" s="1"/>
  <c r="F1104" i="62"/>
  <c r="F1656" i="62"/>
  <c r="H1656" i="62" s="1"/>
  <c r="F1200" i="62"/>
  <c r="F1752" i="62"/>
  <c r="H1752" i="62" s="1"/>
  <c r="F1784" i="62"/>
  <c r="F1832" i="62"/>
  <c r="H1832" i="62" s="1"/>
  <c r="F1900" i="62"/>
  <c r="F1996" i="62"/>
  <c r="F1520" i="62"/>
  <c r="F1528" i="62"/>
  <c r="H1528" i="62" s="1"/>
  <c r="F1540" i="62"/>
  <c r="F1552" i="62"/>
  <c r="H1552" i="62" s="1"/>
  <c r="F1564" i="62"/>
  <c r="F1072" i="62"/>
  <c r="H1072" i="62" s="1"/>
  <c r="F1588" i="62"/>
  <c r="F1600" i="62"/>
  <c r="H1600" i="62" s="1"/>
  <c r="F1616" i="62"/>
  <c r="F1632" i="62"/>
  <c r="H1632" i="62" s="1"/>
  <c r="F1648" i="62"/>
  <c r="F1664" i="62"/>
  <c r="H1664" i="62" s="1"/>
  <c r="F1680" i="62"/>
  <c r="F1696" i="62"/>
  <c r="H1696" i="62" s="1"/>
  <c r="F1712" i="62"/>
  <c r="F1728" i="62"/>
  <c r="H1728" i="62" s="1"/>
  <c r="F1744" i="62"/>
  <c r="F1760" i="62"/>
  <c r="H1760" i="62" s="1"/>
  <c r="F1776" i="62"/>
  <c r="F1288" i="62"/>
  <c r="H1288" i="62" s="1"/>
  <c r="F1808" i="62"/>
  <c r="F1320" i="62"/>
  <c r="H1320" i="62" s="1"/>
  <c r="F1336" i="62"/>
  <c r="F1864" i="62"/>
  <c r="H1864" i="62" s="1"/>
  <c r="F1384" i="62"/>
  <c r="F1912" i="62"/>
  <c r="H1912" i="62" s="1"/>
  <c r="F1936" i="62"/>
  <c r="F1960" i="62"/>
  <c r="H1960" i="62" s="1"/>
  <c r="F1984" i="62"/>
  <c r="F2008" i="62"/>
  <c r="F1534" i="62"/>
  <c r="F1558" i="62"/>
  <c r="H1558" i="62" s="1"/>
  <c r="F1594" i="62"/>
  <c r="H1594" i="62" s="1"/>
  <c r="F1136" i="62"/>
  <c r="H1136" i="62" s="1"/>
  <c r="F1168" i="62"/>
  <c r="H1168" i="62" s="1"/>
  <c r="F1720" i="62"/>
  <c r="H1720" i="62" s="1"/>
  <c r="F1768" i="62"/>
  <c r="H1768" i="62" s="1"/>
  <c r="F1816" i="62"/>
  <c r="H1816" i="62" s="1"/>
  <c r="F1876" i="62"/>
  <c r="H1876" i="62" s="1"/>
  <c r="F1948" i="62"/>
  <c r="H1948" i="62" s="1"/>
  <c r="F1516" i="62"/>
  <c r="H1516" i="62" s="1"/>
  <c r="F1522" i="62"/>
  <c r="H1522" i="62" s="1"/>
  <c r="F1027" i="62"/>
  <c r="H1027" i="62" s="1"/>
  <c r="F1543" i="62"/>
  <c r="H1543" i="62" s="1"/>
  <c r="F1051" i="62"/>
  <c r="H1051" i="62" s="1"/>
  <c r="F1567" i="62"/>
  <c r="H1567" i="62" s="1"/>
  <c r="F1075" i="62"/>
  <c r="H1075" i="62" s="1"/>
  <c r="F1591" i="62"/>
  <c r="H1591" i="62" s="1"/>
  <c r="F1604" i="62"/>
  <c r="H1604" i="62" s="1"/>
  <c r="F1620" i="62"/>
  <c r="H1620" i="62" s="1"/>
  <c r="F1636" i="62"/>
  <c r="H1636" i="62" s="1"/>
  <c r="F1652" i="62"/>
  <c r="H1652" i="62" s="1"/>
  <c r="F1668" i="62"/>
  <c r="H1668" i="62" s="1"/>
  <c r="F1684" i="62"/>
  <c r="H1684" i="62" s="1"/>
  <c r="F1700" i="62"/>
  <c r="H1700" i="62" s="1"/>
  <c r="F1716" i="62"/>
  <c r="H1716" i="62" s="1"/>
  <c r="F1732" i="62"/>
  <c r="H1732" i="62" s="1"/>
  <c r="F1748" i="62"/>
  <c r="H1748" i="62" s="1"/>
  <c r="F1764" i="62"/>
  <c r="H1764" i="62" s="1"/>
  <c r="F1780" i="62"/>
  <c r="H1780" i="62" s="1"/>
  <c r="F1796" i="62"/>
  <c r="H1796" i="62" s="1"/>
  <c r="F1812" i="62"/>
  <c r="H1812" i="62" s="1"/>
  <c r="F1828" i="62"/>
  <c r="H1828" i="62" s="1"/>
  <c r="F1846" i="62"/>
  <c r="H1846" i="62" s="1"/>
  <c r="F1870" i="62"/>
  <c r="H1870" i="62" s="1"/>
  <c r="F1894" i="62"/>
  <c r="H1894" i="62" s="1"/>
  <c r="F1918" i="62"/>
  <c r="H1918" i="62" s="1"/>
  <c r="F1942" i="62"/>
  <c r="H1942" i="62" s="1"/>
  <c r="F1966" i="62"/>
  <c r="H1966" i="62" s="1"/>
  <c r="F1990" i="62"/>
  <c r="H1990" i="62" s="1"/>
  <c r="F2014" i="62"/>
  <c r="F1524" i="62"/>
  <c r="H1524" i="62" s="1"/>
  <c r="F1570" i="62"/>
  <c r="H1570" i="62" s="1"/>
  <c r="F1624" i="62"/>
  <c r="H1624" i="62" s="1"/>
  <c r="F1688" i="62"/>
  <c r="H1688" i="62" s="1"/>
  <c r="F1232" i="62"/>
  <c r="H1232" i="62" s="1"/>
  <c r="F1800" i="62"/>
  <c r="H1800" i="62" s="1"/>
  <c r="F1852" i="62"/>
  <c r="H1852" i="62" s="1"/>
  <c r="F1924" i="62"/>
  <c r="H1924" i="62" s="1"/>
  <c r="F1972" i="62"/>
  <c r="H1972" i="62" s="1"/>
  <c r="L1519" i="62"/>
  <c r="L1015" i="62"/>
  <c r="L511" i="62"/>
  <c r="L7" i="62"/>
  <c r="L1592" i="62"/>
  <c r="L1088" i="62"/>
  <c r="L80" i="62"/>
  <c r="L584" i="62"/>
  <c r="L1653" i="62"/>
  <c r="L1149" i="62"/>
  <c r="L645" i="62"/>
  <c r="L141" i="62"/>
  <c r="L1721" i="62"/>
  <c r="L1217" i="62"/>
  <c r="L713" i="62"/>
  <c r="L209" i="62"/>
  <c r="L1281" i="62"/>
  <c r="L1785" i="62"/>
  <c r="L777" i="62"/>
  <c r="L273" i="62"/>
  <c r="L1859" i="62"/>
  <c r="L1355" i="62"/>
  <c r="L851" i="62"/>
  <c r="L347" i="62"/>
  <c r="L1985" i="62"/>
  <c r="L1481" i="62"/>
  <c r="L473" i="62"/>
  <c r="L977" i="62"/>
  <c r="L1782" i="62"/>
  <c r="L774" i="62"/>
  <c r="L1278" i="62"/>
  <c r="L270" i="62"/>
  <c r="L1838" i="62"/>
  <c r="L830" i="62"/>
  <c r="L326" i="62"/>
  <c r="L1334" i="62"/>
  <c r="L1409" i="62"/>
  <c r="L1913" i="62"/>
  <c r="L905" i="62"/>
  <c r="L401" i="62"/>
  <c r="L1530" i="62"/>
  <c r="L522" i="62"/>
  <c r="L1026" i="62"/>
  <c r="L18" i="62"/>
  <c r="L1566" i="62"/>
  <c r="L558" i="62"/>
  <c r="L1062" i="62"/>
  <c r="L54" i="62"/>
  <c r="L1614" i="62"/>
  <c r="L606" i="62"/>
  <c r="L102" i="62"/>
  <c r="L1110" i="62"/>
  <c r="L1678" i="62"/>
  <c r="L670" i="62"/>
  <c r="L1174" i="62"/>
  <c r="L166" i="62"/>
  <c r="L1738" i="62"/>
  <c r="L730" i="62"/>
  <c r="L1234" i="62"/>
  <c r="L226" i="62"/>
  <c r="L1577" i="62"/>
  <c r="L1073" i="62"/>
  <c r="L569" i="62"/>
  <c r="L65" i="62"/>
  <c r="L1743" i="62"/>
  <c r="L1239" i="62"/>
  <c r="L735" i="62"/>
  <c r="L231" i="62"/>
  <c r="L1695" i="62"/>
  <c r="L1191" i="62"/>
  <c r="L687" i="62"/>
  <c r="L183" i="62"/>
  <c r="L1631" i="62"/>
  <c r="L1127" i="62"/>
  <c r="L623" i="62"/>
  <c r="L119" i="62"/>
  <c r="L1670" i="62"/>
  <c r="L662" i="62"/>
  <c r="L1166" i="62"/>
  <c r="L158" i="62"/>
  <c r="L1993" i="62"/>
  <c r="L1489" i="62"/>
  <c r="L985" i="62"/>
  <c r="L481" i="62"/>
  <c r="L1417" i="62"/>
  <c r="L1921" i="62"/>
  <c r="L409" i="62"/>
  <c r="L913" i="62"/>
  <c r="L1831" i="62"/>
  <c r="L1327" i="62"/>
  <c r="L823" i="62"/>
  <c r="L319" i="62"/>
  <c r="L1790" i="62"/>
  <c r="L782" i="62"/>
  <c r="L1286" i="62"/>
  <c r="L278" i="62"/>
  <c r="L1844" i="62"/>
  <c r="L836" i="62"/>
  <c r="L1340" i="62"/>
  <c r="L332" i="62"/>
  <c r="L1448" i="62"/>
  <c r="L944" i="62"/>
  <c r="L440" i="62"/>
  <c r="L1952" i="62"/>
  <c r="L1400" i="62"/>
  <c r="L896" i="62"/>
  <c r="L1904" i="62"/>
  <c r="L392" i="62"/>
  <c r="L1856" i="62"/>
  <c r="L1352" i="62"/>
  <c r="L848" i="62"/>
  <c r="L344" i="62"/>
  <c r="L1965" i="62"/>
  <c r="L1461" i="62"/>
  <c r="L957" i="62"/>
  <c r="L453" i="62"/>
  <c r="L1917" i="62"/>
  <c r="L1413" i="62"/>
  <c r="L405" i="62"/>
  <c r="L909" i="62"/>
  <c r="L1869" i="62"/>
  <c r="L1365" i="62"/>
  <c r="L861" i="62"/>
  <c r="L357" i="62"/>
  <c r="L1043" i="62"/>
  <c r="L35" i="62"/>
  <c r="L1547" i="62"/>
  <c r="L539" i="62"/>
  <c r="L1535" i="62"/>
  <c r="L1031" i="62"/>
  <c r="L527" i="62"/>
  <c r="L23" i="62"/>
  <c r="AH8" i="60"/>
  <c r="L1525" i="62"/>
  <c r="L1021" i="62"/>
  <c r="L517" i="62"/>
  <c r="L13" i="62"/>
  <c r="L1556" i="62"/>
  <c r="L548" i="62"/>
  <c r="L1052" i="62"/>
  <c r="L44" i="62"/>
  <c r="L1568" i="62"/>
  <c r="L1064" i="62"/>
  <c r="L560" i="62"/>
  <c r="L56" i="62"/>
  <c r="L1583" i="62"/>
  <c r="L1079" i="62"/>
  <c r="L575" i="62"/>
  <c r="L71" i="62"/>
  <c r="L1091" i="62"/>
  <c r="L1595" i="62"/>
  <c r="L83" i="62"/>
  <c r="L587" i="62"/>
  <c r="L1617" i="62"/>
  <c r="L1113" i="62"/>
  <c r="L609" i="62"/>
  <c r="L105" i="62"/>
  <c r="L1637" i="62"/>
  <c r="L1133" i="62"/>
  <c r="L629" i="62"/>
  <c r="L125" i="62"/>
  <c r="L1661" i="62"/>
  <c r="L1157" i="62"/>
  <c r="L149" i="62"/>
  <c r="L653" i="62"/>
  <c r="L1681" i="62"/>
  <c r="L1177" i="62"/>
  <c r="L169" i="62"/>
  <c r="L673" i="62"/>
  <c r="L1701" i="62"/>
  <c r="L1197" i="62"/>
  <c r="L693" i="62"/>
  <c r="L189" i="62"/>
  <c r="L1725" i="62"/>
  <c r="L1221" i="62"/>
  <c r="L213" i="62"/>
  <c r="L717" i="62"/>
  <c r="L1745" i="62"/>
  <c r="L1241" i="62"/>
  <c r="L233" i="62"/>
  <c r="L737" i="62"/>
  <c r="L1765" i="62"/>
  <c r="L1261" i="62"/>
  <c r="L757" i="62"/>
  <c r="L253" i="62"/>
  <c r="L1289" i="62"/>
  <c r="L1793" i="62"/>
  <c r="L281" i="62"/>
  <c r="L785" i="62"/>
  <c r="L1813" i="62"/>
  <c r="L1309" i="62"/>
  <c r="L805" i="62"/>
  <c r="L301" i="62"/>
  <c r="L1329" i="62"/>
  <c r="L1833" i="62"/>
  <c r="L825" i="62"/>
  <c r="L321" i="62"/>
  <c r="L1361" i="62"/>
  <c r="L857" i="62"/>
  <c r="L353" i="62"/>
  <c r="L1865" i="62"/>
  <c r="L1895" i="62"/>
  <c r="L1391" i="62"/>
  <c r="L887" i="62"/>
  <c r="L383" i="62"/>
  <c r="L1931" i="62"/>
  <c r="L1427" i="62"/>
  <c r="L923" i="62"/>
  <c r="L419" i="62"/>
  <c r="L1457" i="62"/>
  <c r="L1961" i="62"/>
  <c r="L953" i="62"/>
  <c r="L449" i="62"/>
  <c r="L1487" i="62"/>
  <c r="L1991" i="62"/>
  <c r="L983" i="62"/>
  <c r="L479" i="62"/>
  <c r="L1626" i="62"/>
  <c r="L618" i="62"/>
  <c r="L1122" i="62"/>
  <c r="L114" i="62"/>
  <c r="L1834" i="62"/>
  <c r="L826" i="62"/>
  <c r="L1330" i="62"/>
  <c r="L322" i="62"/>
  <c r="L1786" i="62"/>
  <c r="L778" i="62"/>
  <c r="L1282" i="62"/>
  <c r="L274" i="62"/>
  <c r="L1806" i="62"/>
  <c r="L798" i="62"/>
  <c r="L1302" i="62"/>
  <c r="L294" i="62"/>
  <c r="L1826" i="62"/>
  <c r="L818" i="62"/>
  <c r="L1322" i="62"/>
  <c r="L314" i="62"/>
  <c r="L1842" i="62"/>
  <c r="L834" i="62"/>
  <c r="L330" i="62"/>
  <c r="L1338" i="62"/>
  <c r="L1872" i="62"/>
  <c r="L1368" i="62"/>
  <c r="L864" i="62"/>
  <c r="L360" i="62"/>
  <c r="L1902" i="62"/>
  <c r="L894" i="62"/>
  <c r="L390" i="62"/>
  <c r="L1398" i="62"/>
  <c r="L1925" i="62"/>
  <c r="L1421" i="62"/>
  <c r="L917" i="62"/>
  <c r="L413" i="62"/>
  <c r="L1950" i="62"/>
  <c r="L942" i="62"/>
  <c r="L1446" i="62"/>
  <c r="L438" i="62"/>
  <c r="L1980" i="62"/>
  <c r="L1476" i="62"/>
  <c r="L972" i="62"/>
  <c r="L468" i="62"/>
  <c r="L2004" i="62"/>
  <c r="L996" i="62"/>
  <c r="L1500" i="62"/>
  <c r="L492" i="62"/>
  <c r="L1837" i="62"/>
  <c r="L1333" i="62"/>
  <c r="L829" i="62"/>
  <c r="L325" i="62"/>
  <c r="L1533" i="62"/>
  <c r="L1029" i="62"/>
  <c r="L21" i="62"/>
  <c r="L525" i="62"/>
  <c r="L1545" i="62"/>
  <c r="L1041" i="62"/>
  <c r="L537" i="62"/>
  <c r="L33" i="62"/>
  <c r="L1557" i="62"/>
  <c r="L1053" i="62"/>
  <c r="L549" i="62"/>
  <c r="L45" i="62"/>
  <c r="L1569" i="62"/>
  <c r="L1065" i="62"/>
  <c r="L57" i="62"/>
  <c r="L561" i="62"/>
  <c r="L1581" i="62"/>
  <c r="L1077" i="62"/>
  <c r="L573" i="62"/>
  <c r="L69" i="62"/>
  <c r="L1593" i="62"/>
  <c r="L1089" i="62"/>
  <c r="L585" i="62"/>
  <c r="L81" i="62"/>
  <c r="L1618" i="62"/>
  <c r="L610" i="62"/>
  <c r="L1114" i="62"/>
  <c r="L106" i="62"/>
  <c r="L1642" i="62"/>
  <c r="L634" i="62"/>
  <c r="L1138" i="62"/>
  <c r="L130" i="62"/>
  <c r="L1662" i="62"/>
  <c r="L654" i="62"/>
  <c r="L1158" i="62"/>
  <c r="L150" i="62"/>
  <c r="L1682" i="62"/>
  <c r="L674" i="62"/>
  <c r="L1178" i="62"/>
  <c r="L170" i="62"/>
  <c r="L1702" i="62"/>
  <c r="L694" i="62"/>
  <c r="L1198" i="62"/>
  <c r="L190" i="62"/>
  <c r="L1722" i="62"/>
  <c r="L714" i="62"/>
  <c r="L1218" i="62"/>
  <c r="L210" i="62"/>
  <c r="L1742" i="62"/>
  <c r="L734" i="62"/>
  <c r="L1238" i="62"/>
  <c r="L230" i="62"/>
  <c r="L1762" i="62"/>
  <c r="L754" i="62"/>
  <c r="L1258" i="62"/>
  <c r="L250" i="62"/>
  <c r="L1777" i="62"/>
  <c r="L1273" i="62"/>
  <c r="L265" i="62"/>
  <c r="L769" i="62"/>
  <c r="L1657" i="62"/>
  <c r="L1153" i="62"/>
  <c r="L649" i="62"/>
  <c r="L145" i="62"/>
  <c r="L1598" i="62"/>
  <c r="L590" i="62"/>
  <c r="L1094" i="62"/>
  <c r="L86" i="62"/>
  <c r="L1267" i="62"/>
  <c r="L1771" i="62"/>
  <c r="L763" i="62"/>
  <c r="L259" i="62"/>
  <c r="L1251" i="62"/>
  <c r="L1755" i="62"/>
  <c r="L747" i="62"/>
  <c r="L243" i="62"/>
  <c r="L1235" i="62"/>
  <c r="L731" i="62"/>
  <c r="L227" i="62"/>
  <c r="L1739" i="62"/>
  <c r="L1219" i="62"/>
  <c r="L1723" i="62"/>
  <c r="L715" i="62"/>
  <c r="L211" i="62"/>
  <c r="L1203" i="62"/>
  <c r="L1707" i="62"/>
  <c r="L699" i="62"/>
  <c r="L195" i="62"/>
  <c r="L1187" i="62"/>
  <c r="L1691" i="62"/>
  <c r="L683" i="62"/>
  <c r="L179" i="62"/>
  <c r="L1171" i="62"/>
  <c r="L1675" i="62"/>
  <c r="L667" i="62"/>
  <c r="L163" i="62"/>
  <c r="L1155" i="62"/>
  <c r="L1659" i="62"/>
  <c r="L651" i="62"/>
  <c r="L147" i="62"/>
  <c r="L1139" i="62"/>
  <c r="L1643" i="62"/>
  <c r="L635" i="62"/>
  <c r="L131" i="62"/>
  <c r="L1123" i="62"/>
  <c r="L1627" i="62"/>
  <c r="L619" i="62"/>
  <c r="L115" i="62"/>
  <c r="L1107" i="62"/>
  <c r="L603" i="62"/>
  <c r="L1611" i="62"/>
  <c r="L99" i="62"/>
  <c r="L1630" i="62"/>
  <c r="L622" i="62"/>
  <c r="L1126" i="62"/>
  <c r="L118" i="62"/>
  <c r="L1690" i="62"/>
  <c r="L682" i="62"/>
  <c r="L1186" i="62"/>
  <c r="L178" i="62"/>
  <c r="L1750" i="62"/>
  <c r="L742" i="62"/>
  <c r="L238" i="62"/>
  <c r="L1246" i="62"/>
  <c r="L1507" i="62"/>
  <c r="L2011" i="62"/>
  <c r="L1003" i="62"/>
  <c r="L499" i="62"/>
  <c r="L1483" i="62"/>
  <c r="L1987" i="62"/>
  <c r="L979" i="62"/>
  <c r="L475" i="62"/>
  <c r="L1963" i="62"/>
  <c r="L1459" i="62"/>
  <c r="L955" i="62"/>
  <c r="L451" i="62"/>
  <c r="L1939" i="62"/>
  <c r="L1435" i="62"/>
  <c r="L931" i="62"/>
  <c r="L427" i="62"/>
  <c r="L1915" i="62"/>
  <c r="L1411" i="62"/>
  <c r="L907" i="62"/>
  <c r="L403" i="62"/>
  <c r="L1891" i="62"/>
  <c r="L1387" i="62"/>
  <c r="L883" i="62"/>
  <c r="L379" i="62"/>
  <c r="L1867" i="62"/>
  <c r="L1363" i="62"/>
  <c r="L859" i="62"/>
  <c r="L355" i="62"/>
  <c r="L1843" i="62"/>
  <c r="L1339" i="62"/>
  <c r="L835" i="62"/>
  <c r="L331" i="62"/>
  <c r="L1827" i="62"/>
  <c r="L1323" i="62"/>
  <c r="L819" i="62"/>
  <c r="L315" i="62"/>
  <c r="L1811" i="62"/>
  <c r="L1307" i="62"/>
  <c r="L803" i="62"/>
  <c r="L299" i="62"/>
  <c r="L1795" i="62"/>
  <c r="L1291" i="62"/>
  <c r="L787" i="62"/>
  <c r="L283" i="62"/>
  <c r="L1789" i="62"/>
  <c r="L1285" i="62"/>
  <c r="L277" i="62"/>
  <c r="L781" i="62"/>
  <c r="L1853" i="62"/>
  <c r="L1349" i="62"/>
  <c r="L341" i="62"/>
  <c r="L845" i="62"/>
  <c r="L1943" i="62"/>
  <c r="L1439" i="62"/>
  <c r="L431" i="62"/>
  <c r="L935" i="62"/>
  <c r="L1010" i="62"/>
  <c r="L2018" i="62"/>
  <c r="L1514" i="62"/>
  <c r="L506" i="62"/>
  <c r="L986" i="62"/>
  <c r="L1490" i="62"/>
  <c r="L1994" i="62"/>
  <c r="L482" i="62"/>
  <c r="L1970" i="62"/>
  <c r="L962" i="62"/>
  <c r="L458" i="62"/>
  <c r="L1466" i="62"/>
  <c r="L1946" i="62"/>
  <c r="L938" i="62"/>
  <c r="L434" i="62"/>
  <c r="L1442" i="62"/>
  <c r="L1922" i="62"/>
  <c r="L914" i="62"/>
  <c r="L1418" i="62"/>
  <c r="L410" i="62"/>
  <c r="L1898" i="62"/>
  <c r="L890" i="62"/>
  <c r="L1394" i="62"/>
  <c r="L386" i="62"/>
  <c r="L1874" i="62"/>
  <c r="L866" i="62"/>
  <c r="L1370" i="62"/>
  <c r="L362" i="62"/>
  <c r="L1850" i="62"/>
  <c r="L842" i="62"/>
  <c r="L1346" i="62"/>
  <c r="L338" i="62"/>
  <c r="L1503" i="62"/>
  <c r="L2007" i="62"/>
  <c r="L495" i="62"/>
  <c r="L999" i="62"/>
  <c r="L1479" i="62"/>
  <c r="L975" i="62"/>
  <c r="L1983" i="62"/>
  <c r="L471" i="62"/>
  <c r="L1959" i="62"/>
  <c r="L1455" i="62"/>
  <c r="L951" i="62"/>
  <c r="L447" i="62"/>
  <c r="L1935" i="62"/>
  <c r="L1431" i="62"/>
  <c r="L927" i="62"/>
  <c r="L423" i="62"/>
  <c r="L1911" i="62"/>
  <c r="L1407" i="62"/>
  <c r="L399" i="62"/>
  <c r="L903" i="62"/>
  <c r="L1887" i="62"/>
  <c r="L1383" i="62"/>
  <c r="L879" i="62"/>
  <c r="L375" i="62"/>
  <c r="L1863" i="62"/>
  <c r="L1359" i="62"/>
  <c r="L855" i="62"/>
  <c r="L351" i="62"/>
  <c r="L1538" i="62"/>
  <c r="L530" i="62"/>
  <c r="L1034" i="62"/>
  <c r="L26" i="62"/>
  <c r="L1565" i="62"/>
  <c r="L1061" i="62"/>
  <c r="L557" i="62"/>
  <c r="L53" i="62"/>
  <c r="L1613" i="62"/>
  <c r="L1109" i="62"/>
  <c r="L605" i="62"/>
  <c r="L101" i="62"/>
  <c r="L1697" i="62"/>
  <c r="L1193" i="62"/>
  <c r="L185" i="62"/>
  <c r="L689" i="62"/>
  <c r="L1761" i="62"/>
  <c r="L1257" i="62"/>
  <c r="L249" i="62"/>
  <c r="L753" i="62"/>
  <c r="L1321" i="62"/>
  <c r="L1825" i="62"/>
  <c r="L313" i="62"/>
  <c r="L817" i="62"/>
  <c r="L1919" i="62"/>
  <c r="L1415" i="62"/>
  <c r="L911" i="62"/>
  <c r="L407" i="62"/>
  <c r="L1596" i="62"/>
  <c r="L84" i="62"/>
  <c r="L588" i="62"/>
  <c r="L1092" i="62"/>
  <c r="L1802" i="62"/>
  <c r="L794" i="62"/>
  <c r="L1298" i="62"/>
  <c r="L290" i="62"/>
  <c r="L1866" i="62"/>
  <c r="L858" i="62"/>
  <c r="L1362" i="62"/>
  <c r="L354" i="62"/>
  <c r="L1938" i="62"/>
  <c r="L930" i="62"/>
  <c r="L1434" i="62"/>
  <c r="L426" i="62"/>
  <c r="L1511" i="62"/>
  <c r="L1007" i="62"/>
  <c r="L2015" i="62"/>
  <c r="L503" i="62"/>
  <c r="L1554" i="62"/>
  <c r="L546" i="62"/>
  <c r="L1050" i="62"/>
  <c r="L42" i="62"/>
  <c r="L1590" i="62"/>
  <c r="L582" i="62"/>
  <c r="L78" i="62"/>
  <c r="L1086" i="62"/>
  <c r="L1658" i="62"/>
  <c r="L650" i="62"/>
  <c r="L146" i="62"/>
  <c r="L1154" i="62"/>
  <c r="L1718" i="62"/>
  <c r="L710" i="62"/>
  <c r="L206" i="62"/>
  <c r="L1214" i="62"/>
  <c r="L1778" i="62"/>
  <c r="L770" i="62"/>
  <c r="L266" i="62"/>
  <c r="L1274" i="62"/>
  <c r="L1775" i="62"/>
  <c r="L1271" i="62"/>
  <c r="L767" i="62"/>
  <c r="L263" i="62"/>
  <c r="L1727" i="62"/>
  <c r="L1223" i="62"/>
  <c r="L719" i="62"/>
  <c r="L215" i="62"/>
  <c r="L1679" i="62"/>
  <c r="L1175" i="62"/>
  <c r="L671" i="62"/>
  <c r="L167" i="62"/>
  <c r="L1647" i="62"/>
  <c r="L1143" i="62"/>
  <c r="L639" i="62"/>
  <c r="L135" i="62"/>
  <c r="L1610" i="62"/>
  <c r="L602" i="62"/>
  <c r="L1106" i="62"/>
  <c r="L98" i="62"/>
  <c r="L2017" i="62"/>
  <c r="L1513" i="62"/>
  <c r="L505" i="62"/>
  <c r="L1009" i="62"/>
  <c r="L1441" i="62"/>
  <c r="L937" i="62"/>
  <c r="L433" i="62"/>
  <c r="L1945" i="62"/>
  <c r="L1369" i="62"/>
  <c r="L1873" i="62"/>
  <c r="L361" i="62"/>
  <c r="L865" i="62"/>
  <c r="L1815" i="62"/>
  <c r="L1311" i="62"/>
  <c r="L303" i="62"/>
  <c r="L807" i="62"/>
  <c r="L1854" i="62"/>
  <c r="L846" i="62"/>
  <c r="L1350" i="62"/>
  <c r="L342" i="62"/>
  <c r="L2000" i="62"/>
  <c r="L1496" i="62"/>
  <c r="L992" i="62"/>
  <c r="L488" i="62"/>
  <c r="L2013" i="62"/>
  <c r="L1509" i="62"/>
  <c r="L501" i="62"/>
  <c r="L1005" i="62"/>
  <c r="L1019" i="62"/>
  <c r="L1523" i="62"/>
  <c r="L515" i="62"/>
  <c r="L11" i="62"/>
  <c r="AG24" i="60"/>
  <c r="L1067" i="62"/>
  <c r="L1571" i="62"/>
  <c r="L59" i="62"/>
  <c r="L563" i="62"/>
  <c r="L1601" i="62"/>
  <c r="L1097" i="62"/>
  <c r="L89" i="62"/>
  <c r="L593" i="62"/>
  <c r="L1641" i="62"/>
  <c r="L1137" i="62"/>
  <c r="L633" i="62"/>
  <c r="L129" i="62"/>
  <c r="L1685" i="62"/>
  <c r="L1181" i="62"/>
  <c r="L677" i="62"/>
  <c r="L173" i="62"/>
  <c r="L1733" i="62"/>
  <c r="L1229" i="62"/>
  <c r="L725" i="62"/>
  <c r="L221" i="62"/>
  <c r="L1773" i="62"/>
  <c r="L1269" i="62"/>
  <c r="L765" i="62"/>
  <c r="L261" i="62"/>
  <c r="L1313" i="62"/>
  <c r="L809" i="62"/>
  <c r="L1817" i="62"/>
  <c r="L305" i="62"/>
  <c r="L1871" i="62"/>
  <c r="L1367" i="62"/>
  <c r="L863" i="62"/>
  <c r="L359" i="62"/>
  <c r="L1967" i="62"/>
  <c r="L1463" i="62"/>
  <c r="L959" i="62"/>
  <c r="L455" i="62"/>
  <c r="L1654" i="62"/>
  <c r="L646" i="62"/>
  <c r="L1150" i="62"/>
  <c r="L142" i="62"/>
  <c r="L1794" i="62"/>
  <c r="L786" i="62"/>
  <c r="L1290" i="62"/>
  <c r="L282" i="62"/>
  <c r="L1830" i="62"/>
  <c r="L822" i="62"/>
  <c r="L1326" i="62"/>
  <c r="L318" i="62"/>
  <c r="L1878" i="62"/>
  <c r="L870" i="62"/>
  <c r="L1374" i="62"/>
  <c r="L366" i="62"/>
  <c r="L1956" i="62"/>
  <c r="L1452" i="62"/>
  <c r="L948" i="62"/>
  <c r="L444" i="62"/>
  <c r="L1517" i="62"/>
  <c r="L1013" i="62"/>
  <c r="L509" i="62"/>
  <c r="L5" i="62"/>
  <c r="L1548" i="62"/>
  <c r="L1044" i="62"/>
  <c r="L36" i="62"/>
  <c r="L540" i="62"/>
  <c r="L1572" i="62"/>
  <c r="L1068" i="62"/>
  <c r="L564" i="62"/>
  <c r="L60" i="62"/>
  <c r="L1602" i="62"/>
  <c r="L594" i="62"/>
  <c r="L1098" i="62"/>
  <c r="L90" i="62"/>
  <c r="L1646" i="62"/>
  <c r="L638" i="62"/>
  <c r="L1142" i="62"/>
  <c r="L134" i="62"/>
  <c r="L1686" i="62"/>
  <c r="L678" i="62"/>
  <c r="L1182" i="62"/>
  <c r="L174" i="62"/>
  <c r="L1746" i="62"/>
  <c r="L738" i="62"/>
  <c r="L1242" i="62"/>
  <c r="L234" i="62"/>
  <c r="L1769" i="62"/>
  <c r="L1265" i="62"/>
  <c r="L761" i="62"/>
  <c r="L257" i="62"/>
  <c r="L1099" i="62"/>
  <c r="L1603" i="62"/>
  <c r="L91" i="62"/>
  <c r="L595" i="62"/>
  <c r="L1735" i="62"/>
  <c r="L1231" i="62"/>
  <c r="L727" i="62"/>
  <c r="L223" i="62"/>
  <c r="L1703" i="62"/>
  <c r="L1199" i="62"/>
  <c r="L695" i="62"/>
  <c r="L191" i="62"/>
  <c r="L1655" i="62"/>
  <c r="L1151" i="62"/>
  <c r="L143" i="62"/>
  <c r="L647" i="62"/>
  <c r="L1623" i="62"/>
  <c r="L1119" i="62"/>
  <c r="L111" i="62"/>
  <c r="L615" i="62"/>
  <c r="L1629" i="62"/>
  <c r="L1125" i="62"/>
  <c r="L117" i="62"/>
  <c r="L621" i="62"/>
  <c r="L1749" i="62"/>
  <c r="L1245" i="62"/>
  <c r="L741" i="62"/>
  <c r="L237" i="62"/>
  <c r="L1957" i="62"/>
  <c r="L1453" i="62"/>
  <c r="L949" i="62"/>
  <c r="L445" i="62"/>
  <c r="L1909" i="62"/>
  <c r="L1405" i="62"/>
  <c r="L901" i="62"/>
  <c r="L397" i="62"/>
  <c r="L1861" i="62"/>
  <c r="L1357" i="62"/>
  <c r="L853" i="62"/>
  <c r="L349" i="62"/>
  <c r="L1823" i="62"/>
  <c r="L1319" i="62"/>
  <c r="L815" i="62"/>
  <c r="L311" i="62"/>
  <c r="L1305" i="62"/>
  <c r="L1809" i="62"/>
  <c r="L297" i="62"/>
  <c r="L801" i="62"/>
  <c r="L2012" i="62"/>
  <c r="L1508" i="62"/>
  <c r="L1004" i="62"/>
  <c r="L500" i="62"/>
  <c r="L1964" i="62"/>
  <c r="L1460" i="62"/>
  <c r="L956" i="62"/>
  <c r="L452" i="62"/>
  <c r="L1916" i="62"/>
  <c r="L1412" i="62"/>
  <c r="L908" i="62"/>
  <c r="L404" i="62"/>
  <c r="L1845" i="62"/>
  <c r="L1341" i="62"/>
  <c r="L837" i="62"/>
  <c r="L333" i="62"/>
  <c r="L1449" i="62"/>
  <c r="L1953" i="62"/>
  <c r="L441" i="62"/>
  <c r="L945" i="62"/>
  <c r="L1377" i="62"/>
  <c r="L1881" i="62"/>
  <c r="L873" i="62"/>
  <c r="L369" i="62"/>
  <c r="L1550" i="62"/>
  <c r="L542" i="62"/>
  <c r="L1046" i="62"/>
  <c r="L38" i="62"/>
  <c r="L1527" i="62"/>
  <c r="L1023" i="62"/>
  <c r="L15" i="62"/>
  <c r="L519" i="62"/>
  <c r="L1580" i="62"/>
  <c r="L1076" i="62"/>
  <c r="L68" i="62"/>
  <c r="L572" i="62"/>
  <c r="L1633" i="62"/>
  <c r="L1129" i="62"/>
  <c r="L121" i="62"/>
  <c r="L625" i="62"/>
  <c r="L1677" i="62"/>
  <c r="L1173" i="62"/>
  <c r="L669" i="62"/>
  <c r="L165" i="62"/>
  <c r="L1741" i="62"/>
  <c r="L1237" i="62"/>
  <c r="L733" i="62"/>
  <c r="L229" i="62"/>
  <c r="L1805" i="62"/>
  <c r="L1301" i="62"/>
  <c r="L797" i="62"/>
  <c r="L293" i="62"/>
  <c r="L1385" i="62"/>
  <c r="L1889" i="62"/>
  <c r="L377" i="62"/>
  <c r="L881" i="62"/>
  <c r="L1955" i="62"/>
  <c r="L1451" i="62"/>
  <c r="L947" i="62"/>
  <c r="L443" i="62"/>
  <c r="L1774" i="62"/>
  <c r="L766" i="62"/>
  <c r="L262" i="62"/>
  <c r="L1270" i="62"/>
  <c r="L1822" i="62"/>
  <c r="L814" i="62"/>
  <c r="L1318" i="62"/>
  <c r="L310" i="62"/>
  <c r="L1896" i="62"/>
  <c r="L1392" i="62"/>
  <c r="L888" i="62"/>
  <c r="L384" i="62"/>
  <c r="L1464" i="62"/>
  <c r="L1968" i="62"/>
  <c r="L960" i="62"/>
  <c r="L456" i="62"/>
  <c r="L1998" i="62"/>
  <c r="L990" i="62"/>
  <c r="L1494" i="62"/>
  <c r="L486" i="62"/>
  <c r="L1542" i="62"/>
  <c r="L534" i="62"/>
  <c r="L1038" i="62"/>
  <c r="L30" i="62"/>
  <c r="L1578" i="62"/>
  <c r="L570" i="62"/>
  <c r="L1074" i="62"/>
  <c r="L66" i="62"/>
  <c r="L1638" i="62"/>
  <c r="L630" i="62"/>
  <c r="L1134" i="62"/>
  <c r="L126" i="62"/>
  <c r="L1698" i="62"/>
  <c r="L690" i="62"/>
  <c r="L1194" i="62"/>
  <c r="L186" i="62"/>
  <c r="L1758" i="62"/>
  <c r="L750" i="62"/>
  <c r="L1254" i="62"/>
  <c r="L246" i="62"/>
  <c r="L1709" i="62"/>
  <c r="L1205" i="62"/>
  <c r="L701" i="62"/>
  <c r="L197" i="62"/>
  <c r="L1759" i="62"/>
  <c r="L1255" i="62"/>
  <c r="L751" i="62"/>
  <c r="L247" i="62"/>
  <c r="L1711" i="62"/>
  <c r="L1207" i="62"/>
  <c r="L703" i="62"/>
  <c r="L199" i="62"/>
  <c r="L1663" i="62"/>
  <c r="L1159" i="62"/>
  <c r="L655" i="62"/>
  <c r="L151" i="62"/>
  <c r="L1615" i="62"/>
  <c r="L1111" i="62"/>
  <c r="L607" i="62"/>
  <c r="L103" i="62"/>
  <c r="L1730" i="62"/>
  <c r="L722" i="62"/>
  <c r="L1226" i="62"/>
  <c r="L218" i="62"/>
  <c r="L1465" i="62"/>
  <c r="L1969" i="62"/>
  <c r="L457" i="62"/>
  <c r="L961" i="62"/>
  <c r="L1393" i="62"/>
  <c r="L1897" i="62"/>
  <c r="L889" i="62"/>
  <c r="L385" i="62"/>
  <c r="L1345" i="62"/>
  <c r="L1849" i="62"/>
  <c r="L841" i="62"/>
  <c r="L337" i="62"/>
  <c r="L1799" i="62"/>
  <c r="L1295" i="62"/>
  <c r="L791" i="62"/>
  <c r="L287" i="62"/>
  <c r="L1944" i="62"/>
  <c r="L1440" i="62"/>
  <c r="L936" i="62"/>
  <c r="L432" i="62"/>
  <c r="L1976" i="62"/>
  <c r="L1472" i="62"/>
  <c r="L968" i="62"/>
  <c r="L464" i="62"/>
  <c r="L1928" i="62"/>
  <c r="L1424" i="62"/>
  <c r="L920" i="62"/>
  <c r="L416" i="62"/>
  <c r="L1880" i="62"/>
  <c r="L1376" i="62"/>
  <c r="L872" i="62"/>
  <c r="L368" i="62"/>
  <c r="L1989" i="62"/>
  <c r="L1485" i="62"/>
  <c r="L981" i="62"/>
  <c r="L477" i="62"/>
  <c r="L1941" i="62"/>
  <c r="L1437" i="62"/>
  <c r="L933" i="62"/>
  <c r="L429" i="62"/>
  <c r="L1893" i="62"/>
  <c r="L1389" i="62"/>
  <c r="L885" i="62"/>
  <c r="L381" i="62"/>
  <c r="L1040" i="62"/>
  <c r="L1544" i="62"/>
  <c r="L536" i="62"/>
  <c r="L32" i="62"/>
  <c r="L1532" i="62"/>
  <c r="L524" i="62"/>
  <c r="L20" i="62"/>
  <c r="L1028" i="62"/>
  <c r="L1559" i="62"/>
  <c r="L1055" i="62"/>
  <c r="L47" i="62"/>
  <c r="L551" i="62"/>
  <c r="L1586" i="62"/>
  <c r="L578" i="62"/>
  <c r="L1082" i="62"/>
  <c r="L74" i="62"/>
  <c r="L1621" i="62"/>
  <c r="L1117" i="62"/>
  <c r="L613" i="62"/>
  <c r="L109" i="62"/>
  <c r="AH50" i="60"/>
  <c r="L1665" i="62"/>
  <c r="L1161" i="62"/>
  <c r="L153" i="62"/>
  <c r="L657" i="62"/>
  <c r="L1705" i="62"/>
  <c r="L1201" i="62"/>
  <c r="L697" i="62"/>
  <c r="L193" i="62"/>
  <c r="L1753" i="62"/>
  <c r="L1249" i="62"/>
  <c r="L745" i="62"/>
  <c r="L241" i="62"/>
  <c r="L1797" i="62"/>
  <c r="L1293" i="62"/>
  <c r="L789" i="62"/>
  <c r="L285" i="62"/>
  <c r="L1337" i="62"/>
  <c r="L1841" i="62"/>
  <c r="L329" i="62"/>
  <c r="L833" i="62"/>
  <c r="L1901" i="62"/>
  <c r="L1397" i="62"/>
  <c r="L893" i="62"/>
  <c r="L389" i="62"/>
  <c r="L1433" i="62"/>
  <c r="L1937" i="62"/>
  <c r="L425" i="62"/>
  <c r="L929" i="62"/>
  <c r="L1997" i="62"/>
  <c r="L1493" i="62"/>
  <c r="L989" i="62"/>
  <c r="L485" i="62"/>
  <c r="L1920" i="62"/>
  <c r="L1416" i="62"/>
  <c r="L912" i="62"/>
  <c r="L408" i="62"/>
  <c r="L1814" i="62"/>
  <c r="L806" i="62"/>
  <c r="L1310" i="62"/>
  <c r="L302" i="62"/>
  <c r="L1848" i="62"/>
  <c r="L1344" i="62"/>
  <c r="L840" i="62"/>
  <c r="L336" i="62"/>
  <c r="L1908" i="62"/>
  <c r="L900" i="62"/>
  <c r="L1404" i="62"/>
  <c r="L396" i="62"/>
  <c r="L1926" i="62"/>
  <c r="L918" i="62"/>
  <c r="L414" i="62"/>
  <c r="L1422" i="62"/>
  <c r="L978" i="62"/>
  <c r="L1986" i="62"/>
  <c r="L1482" i="62"/>
  <c r="L474" i="62"/>
  <c r="L1499" i="62"/>
  <c r="L995" i="62"/>
  <c r="L491" i="62"/>
  <c r="L2003" i="62"/>
  <c r="L1536" i="62"/>
  <c r="L1032" i="62"/>
  <c r="L24" i="62"/>
  <c r="L528" i="62"/>
  <c r="L1560" i="62"/>
  <c r="L1056" i="62"/>
  <c r="L48" i="62"/>
  <c r="L552" i="62"/>
  <c r="L1584" i="62"/>
  <c r="L1080" i="62"/>
  <c r="L576" i="62"/>
  <c r="L72" i="62"/>
  <c r="L1622" i="62"/>
  <c r="L614" i="62"/>
  <c r="L1118" i="62"/>
  <c r="L110" i="62"/>
  <c r="L1666" i="62"/>
  <c r="L658" i="62"/>
  <c r="L1162" i="62"/>
  <c r="L154" i="62"/>
  <c r="L1706" i="62"/>
  <c r="L698" i="62"/>
  <c r="L1202" i="62"/>
  <c r="L194" i="62"/>
  <c r="L1726" i="62"/>
  <c r="L718" i="62"/>
  <c r="L1222" i="62"/>
  <c r="L214" i="62"/>
  <c r="L1766" i="62"/>
  <c r="L758" i="62"/>
  <c r="L1262" i="62"/>
  <c r="L254" i="62"/>
  <c r="L1649" i="62"/>
  <c r="L1145" i="62"/>
  <c r="L137" i="62"/>
  <c r="L641" i="62"/>
  <c r="L1767" i="62"/>
  <c r="L1263" i="62"/>
  <c r="L759" i="62"/>
  <c r="L255" i="62"/>
  <c r="L1751" i="62"/>
  <c r="L1247" i="62"/>
  <c r="L239" i="62"/>
  <c r="L743" i="62"/>
  <c r="L1719" i="62"/>
  <c r="L1215" i="62"/>
  <c r="L207" i="62"/>
  <c r="L711" i="62"/>
  <c r="L1687" i="62"/>
  <c r="L1183" i="62"/>
  <c r="L175" i="62"/>
  <c r="L679" i="62"/>
  <c r="L1671" i="62"/>
  <c r="L1167" i="62"/>
  <c r="L663" i="62"/>
  <c r="L159" i="62"/>
  <c r="L1639" i="62"/>
  <c r="L1135" i="62"/>
  <c r="L631" i="62"/>
  <c r="L127" i="62"/>
  <c r="L1607" i="62"/>
  <c r="L1103" i="62"/>
  <c r="L95" i="62"/>
  <c r="L599" i="62"/>
  <c r="L1689" i="62"/>
  <c r="L1185" i="62"/>
  <c r="L681" i="62"/>
  <c r="L177" i="62"/>
  <c r="L2005" i="62"/>
  <c r="L1501" i="62"/>
  <c r="L997" i="62"/>
  <c r="L493" i="62"/>
  <c r="L1981" i="62"/>
  <c r="L1477" i="62"/>
  <c r="L469" i="62"/>
  <c r="L973" i="62"/>
  <c r="L1933" i="62"/>
  <c r="L1429" i="62"/>
  <c r="L925" i="62"/>
  <c r="L421" i="62"/>
  <c r="L1885" i="62"/>
  <c r="L1381" i="62"/>
  <c r="L373" i="62"/>
  <c r="L877" i="62"/>
  <c r="L1839" i="62"/>
  <c r="L1335" i="62"/>
  <c r="L831" i="62"/>
  <c r="L327" i="62"/>
  <c r="L1807" i="62"/>
  <c r="L1303" i="62"/>
  <c r="L799" i="62"/>
  <c r="L295" i="62"/>
  <c r="L1791" i="62"/>
  <c r="L1287" i="62"/>
  <c r="L783" i="62"/>
  <c r="L279" i="62"/>
  <c r="L1883" i="62"/>
  <c r="L1379" i="62"/>
  <c r="L875" i="62"/>
  <c r="L371" i="62"/>
  <c r="L1973" i="62"/>
  <c r="L1469" i="62"/>
  <c r="L965" i="62"/>
  <c r="L461" i="62"/>
  <c r="L1988" i="62"/>
  <c r="L1484" i="62"/>
  <c r="L980" i="62"/>
  <c r="L476" i="62"/>
  <c r="L1940" i="62"/>
  <c r="L932" i="62"/>
  <c r="L1436" i="62"/>
  <c r="L428" i="62"/>
  <c r="L1892" i="62"/>
  <c r="L1388" i="62"/>
  <c r="L884" i="62"/>
  <c r="L380" i="62"/>
  <c r="L1868" i="62"/>
  <c r="L1364" i="62"/>
  <c r="L860" i="62"/>
  <c r="L356" i="62"/>
  <c r="L2001" i="62"/>
  <c r="L1497" i="62"/>
  <c r="L489" i="62"/>
  <c r="L993" i="62"/>
  <c r="L1977" i="62"/>
  <c r="L1473" i="62"/>
  <c r="L969" i="62"/>
  <c r="L465" i="62"/>
  <c r="L1425" i="62"/>
  <c r="L921" i="62"/>
  <c r="L1929" i="62"/>
  <c r="L417" i="62"/>
  <c r="L1401" i="62"/>
  <c r="L393" i="62"/>
  <c r="L1905" i="62"/>
  <c r="L897" i="62"/>
  <c r="L1353" i="62"/>
  <c r="L345" i="62"/>
  <c r="L1857" i="62"/>
  <c r="L849" i="62"/>
  <c r="L1541" i="62"/>
  <c r="L1037" i="62"/>
  <c r="L533" i="62"/>
  <c r="L29" i="62"/>
  <c r="L1529" i="62"/>
  <c r="L1025" i="62"/>
  <c r="L521" i="62"/>
  <c r="L17" i="62"/>
  <c r="L1521" i="62"/>
  <c r="L1017" i="62"/>
  <c r="L9" i="62"/>
  <c r="L513" i="62"/>
  <c r="L1562" i="62"/>
  <c r="L554" i="62"/>
  <c r="L1058" i="62"/>
  <c r="L50" i="62"/>
  <c r="L1574" i="62"/>
  <c r="L566" i="62"/>
  <c r="L1070" i="62"/>
  <c r="L62" i="62"/>
  <c r="L1589" i="62"/>
  <c r="L1085" i="62"/>
  <c r="L581" i="62"/>
  <c r="L77" i="62"/>
  <c r="L1605" i="62"/>
  <c r="L1101" i="62"/>
  <c r="L597" i="62"/>
  <c r="L93" i="62"/>
  <c r="L1625" i="62"/>
  <c r="L1121" i="62"/>
  <c r="L617" i="62"/>
  <c r="L113" i="62"/>
  <c r="L1645" i="62"/>
  <c r="L1141" i="62"/>
  <c r="L637" i="62"/>
  <c r="L133" i="62"/>
  <c r="L1673" i="62"/>
  <c r="L1169" i="62"/>
  <c r="L665" i="62"/>
  <c r="L161" i="62"/>
  <c r="L1693" i="62"/>
  <c r="L1189" i="62"/>
  <c r="L181" i="62"/>
  <c r="L685" i="62"/>
  <c r="L1713" i="62"/>
  <c r="L1209" i="62"/>
  <c r="L201" i="62"/>
  <c r="L705" i="62"/>
  <c r="L1737" i="62"/>
  <c r="L1233" i="62"/>
  <c r="L729" i="62"/>
  <c r="L225" i="62"/>
  <c r="L1757" i="62"/>
  <c r="L1253" i="62"/>
  <c r="L245" i="62"/>
  <c r="L749" i="62"/>
  <c r="L1781" i="62"/>
  <c r="L1277" i="62"/>
  <c r="L773" i="62"/>
  <c r="L269" i="62"/>
  <c r="L1297" i="62"/>
  <c r="L1801" i="62"/>
  <c r="L793" i="62"/>
  <c r="L289" i="62"/>
  <c r="L1821" i="62"/>
  <c r="L1317" i="62"/>
  <c r="L309" i="62"/>
  <c r="L813" i="62"/>
  <c r="L1847" i="62"/>
  <c r="L1343" i="62"/>
  <c r="L335" i="62"/>
  <c r="L839" i="62"/>
  <c r="L1877" i="62"/>
  <c r="L1373" i="62"/>
  <c r="L869" i="62"/>
  <c r="L365" i="62"/>
  <c r="L1907" i="62"/>
  <c r="L1403" i="62"/>
  <c r="L899" i="62"/>
  <c r="L395" i="62"/>
  <c r="L1949" i="62"/>
  <c r="L1445" i="62"/>
  <c r="L437" i="62"/>
  <c r="L941" i="62"/>
  <c r="L1475" i="62"/>
  <c r="L971" i="62"/>
  <c r="L1979" i="62"/>
  <c r="L467" i="62"/>
  <c r="L2009" i="62"/>
  <c r="L1505" i="62"/>
  <c r="L1001" i="62"/>
  <c r="L497" i="62"/>
  <c r="L1714" i="62"/>
  <c r="L706" i="62"/>
  <c r="L1210" i="62"/>
  <c r="L202" i="62"/>
  <c r="L1002" i="62"/>
  <c r="L2010" i="62"/>
  <c r="L498" i="62"/>
  <c r="L1506" i="62"/>
  <c r="L1798" i="62"/>
  <c r="L790" i="62"/>
  <c r="L286" i="62"/>
  <c r="L1294" i="62"/>
  <c r="L1818" i="62"/>
  <c r="L810" i="62"/>
  <c r="L306" i="62"/>
  <c r="L1314" i="62"/>
  <c r="L1829" i="62"/>
  <c r="L1325" i="62"/>
  <c r="L821" i="62"/>
  <c r="L317" i="62"/>
  <c r="L1860" i="62"/>
  <c r="L1356" i="62"/>
  <c r="L852" i="62"/>
  <c r="L348" i="62"/>
  <c r="L1890" i="62"/>
  <c r="L882" i="62"/>
  <c r="L1386" i="62"/>
  <c r="L378" i="62"/>
  <c r="L1914" i="62"/>
  <c r="L906" i="62"/>
  <c r="L1410" i="62"/>
  <c r="L402" i="62"/>
  <c r="L1932" i="62"/>
  <c r="L1428" i="62"/>
  <c r="L924" i="62"/>
  <c r="L420" i="62"/>
  <c r="L1962" i="62"/>
  <c r="L954" i="62"/>
  <c r="L1458" i="62"/>
  <c r="L450" i="62"/>
  <c r="L1992" i="62"/>
  <c r="L1488" i="62"/>
  <c r="L984" i="62"/>
  <c r="L480" i="62"/>
  <c r="L2016" i="62"/>
  <c r="L1512" i="62"/>
  <c r="L1008" i="62"/>
  <c r="L504" i="62"/>
  <c r="L1599" i="62"/>
  <c r="L1095" i="62"/>
  <c r="L591" i="62"/>
  <c r="L87" i="62"/>
  <c r="L1035" i="62"/>
  <c r="L1539" i="62"/>
  <c r="L27" i="62"/>
  <c r="L531" i="62"/>
  <c r="L1551" i="62"/>
  <c r="L1047" i="62"/>
  <c r="L543" i="62"/>
  <c r="L39" i="62"/>
  <c r="L1059" i="62"/>
  <c r="L1563" i="62"/>
  <c r="L51" i="62"/>
  <c r="L555" i="62"/>
  <c r="L1575" i="62"/>
  <c r="L1071" i="62"/>
  <c r="L63" i="62"/>
  <c r="L567" i="62"/>
  <c r="L1083" i="62"/>
  <c r="L1587" i="62"/>
  <c r="L75" i="62"/>
  <c r="L579" i="62"/>
  <c r="L1606" i="62"/>
  <c r="L598" i="62"/>
  <c r="L1102" i="62"/>
  <c r="L94" i="62"/>
  <c r="L1634" i="62"/>
  <c r="L626" i="62"/>
  <c r="L122" i="62"/>
  <c r="L1130" i="62"/>
  <c r="L1650" i="62"/>
  <c r="L642" i="62"/>
  <c r="L1146" i="62"/>
  <c r="L138" i="62"/>
  <c r="L1674" i="62"/>
  <c r="L666" i="62"/>
  <c r="L1170" i="62"/>
  <c r="L162" i="62"/>
  <c r="L1694" i="62"/>
  <c r="L686" i="62"/>
  <c r="L1190" i="62"/>
  <c r="L182" i="62"/>
  <c r="L1710" i="62"/>
  <c r="L702" i="62"/>
  <c r="L1206" i="62"/>
  <c r="L198" i="62"/>
  <c r="L1734" i="62"/>
  <c r="L726" i="62"/>
  <c r="L1230" i="62"/>
  <c r="L222" i="62"/>
  <c r="L1754" i="62"/>
  <c r="L746" i="62"/>
  <c r="L1250" i="62"/>
  <c r="L242" i="62"/>
  <c r="L1770" i="62"/>
  <c r="L762" i="62"/>
  <c r="L1266" i="62"/>
  <c r="L258" i="62"/>
  <c r="L1717" i="62"/>
  <c r="L1213" i="62"/>
  <c r="L709" i="62"/>
  <c r="L205" i="62"/>
  <c r="L1553" i="62"/>
  <c r="L1049" i="62"/>
  <c r="L545" i="62"/>
  <c r="L41" i="62"/>
  <c r="L1779" i="62"/>
  <c r="L1275" i="62"/>
  <c r="L771" i="62"/>
  <c r="L267" i="62"/>
  <c r="L1763" i="62"/>
  <c r="L1259" i="62"/>
  <c r="L755" i="62"/>
  <c r="L251" i="62"/>
  <c r="L1747" i="62"/>
  <c r="L1243" i="62"/>
  <c r="L739" i="62"/>
  <c r="L235" i="62"/>
  <c r="L1731" i="62"/>
  <c r="L1227" i="62"/>
  <c r="L723" i="62"/>
  <c r="L219" i="62"/>
  <c r="L1211" i="62"/>
  <c r="L1715" i="62"/>
  <c r="L707" i="62"/>
  <c r="L203" i="62"/>
  <c r="L1195" i="62"/>
  <c r="L1699" i="62"/>
  <c r="L691" i="62"/>
  <c r="L187" i="62"/>
  <c r="L1179" i="62"/>
  <c r="L1683" i="62"/>
  <c r="L675" i="62"/>
  <c r="L171" i="62"/>
  <c r="L1163" i="62"/>
  <c r="L1667" i="62"/>
  <c r="L659" i="62"/>
  <c r="L155" i="62"/>
  <c r="L1147" i="62"/>
  <c r="L1651" i="62"/>
  <c r="L643" i="62"/>
  <c r="L139" i="62"/>
  <c r="L1131" i="62"/>
  <c r="L1635" i="62"/>
  <c r="L627" i="62"/>
  <c r="L123" i="62"/>
  <c r="L1115" i="62"/>
  <c r="L1619" i="62"/>
  <c r="L107" i="62"/>
  <c r="L611" i="62"/>
  <c r="L1609" i="62"/>
  <c r="L1105" i="62"/>
  <c r="L601" i="62"/>
  <c r="L97" i="62"/>
  <c r="L1669" i="62"/>
  <c r="L1165" i="62"/>
  <c r="L661" i="62"/>
  <c r="L157" i="62"/>
  <c r="L1729" i="62"/>
  <c r="L1225" i="62"/>
  <c r="L217" i="62"/>
  <c r="L721" i="62"/>
  <c r="L1783" i="62"/>
  <c r="L1279" i="62"/>
  <c r="L271" i="62"/>
  <c r="L775" i="62"/>
  <c r="L1495" i="62"/>
  <c r="L1999" i="62"/>
  <c r="L991" i="62"/>
  <c r="L487" i="62"/>
  <c r="L1471" i="62"/>
  <c r="L1975" i="62"/>
  <c r="L967" i="62"/>
  <c r="L463" i="62"/>
  <c r="L1951" i="62"/>
  <c r="L1447" i="62"/>
  <c r="L943" i="62"/>
  <c r="L439" i="62"/>
  <c r="L1927" i="62"/>
  <c r="L1423" i="62"/>
  <c r="L919" i="62"/>
  <c r="L415" i="62"/>
  <c r="L1903" i="62"/>
  <c r="L1399" i="62"/>
  <c r="L895" i="62"/>
  <c r="L391" i="62"/>
  <c r="L1879" i="62"/>
  <c r="L1375" i="62"/>
  <c r="L367" i="62"/>
  <c r="L871" i="62"/>
  <c r="L1855" i="62"/>
  <c r="L1351" i="62"/>
  <c r="L847" i="62"/>
  <c r="L343" i="62"/>
  <c r="L1835" i="62"/>
  <c r="L1331" i="62"/>
  <c r="L827" i="62"/>
  <c r="L323" i="62"/>
  <c r="L1819" i="62"/>
  <c r="L1315" i="62"/>
  <c r="L811" i="62"/>
  <c r="L307" i="62"/>
  <c r="L1803" i="62"/>
  <c r="L1299" i="62"/>
  <c r="L795" i="62"/>
  <c r="L291" i="62"/>
  <c r="L1787" i="62"/>
  <c r="L1283" i="62"/>
  <c r="L779" i="62"/>
  <c r="L275" i="62"/>
  <c r="L1810" i="62"/>
  <c r="L802" i="62"/>
  <c r="L1306" i="62"/>
  <c r="L298" i="62"/>
  <c r="L1884" i="62"/>
  <c r="L1380" i="62"/>
  <c r="L876" i="62"/>
  <c r="L372" i="62"/>
  <c r="L1974" i="62"/>
  <c r="L966" i="62"/>
  <c r="L1470" i="62"/>
  <c r="L462" i="62"/>
  <c r="L2006" i="62"/>
  <c r="L998" i="62"/>
  <c r="L1502" i="62"/>
  <c r="L494" i="62"/>
  <c r="L1982" i="62"/>
  <c r="L974" i="62"/>
  <c r="L1478" i="62"/>
  <c r="L470" i="62"/>
  <c r="L1958" i="62"/>
  <c r="L950" i="62"/>
  <c r="L1454" i="62"/>
  <c r="L446" i="62"/>
  <c r="L1934" i="62"/>
  <c r="L926" i="62"/>
  <c r="L1430" i="62"/>
  <c r="L422" i="62"/>
  <c r="L1910" i="62"/>
  <c r="L902" i="62"/>
  <c r="L1406" i="62"/>
  <c r="L398" i="62"/>
  <c r="L1886" i="62"/>
  <c r="L878" i="62"/>
  <c r="L1382" i="62"/>
  <c r="L374" i="62"/>
  <c r="L1862" i="62"/>
  <c r="L854" i="62"/>
  <c r="L350" i="62"/>
  <c r="L1358" i="62"/>
  <c r="L1515" i="62"/>
  <c r="L2019" i="62"/>
  <c r="L1011" i="62"/>
  <c r="L507" i="62"/>
  <c r="L1491" i="62"/>
  <c r="L1995" i="62"/>
  <c r="L987" i="62"/>
  <c r="L483" i="62"/>
  <c r="L1971" i="62"/>
  <c r="L1467" i="62"/>
  <c r="L963" i="62"/>
  <c r="L459" i="62"/>
  <c r="L1947" i="62"/>
  <c r="L1443" i="62"/>
  <c r="L939" i="62"/>
  <c r="L435" i="62"/>
  <c r="L1923" i="62"/>
  <c r="L1419" i="62"/>
  <c r="L915" i="62"/>
  <c r="L411" i="62"/>
  <c r="L1899" i="62"/>
  <c r="L1395" i="62"/>
  <c r="L891" i="62"/>
  <c r="L387" i="62"/>
  <c r="L1875" i="62"/>
  <c r="L1371" i="62"/>
  <c r="L867" i="62"/>
  <c r="L363" i="62"/>
  <c r="L1851" i="62"/>
  <c r="L1347" i="62"/>
  <c r="L843" i="62"/>
  <c r="L339" i="62"/>
  <c r="AH51" i="60"/>
  <c r="AH64" i="60"/>
  <c r="AH34" i="60"/>
  <c r="AG87" i="60"/>
  <c r="AF81" i="60"/>
  <c r="AF62" i="60"/>
  <c r="AG98" i="60"/>
  <c r="AF99" i="60"/>
  <c r="AH24" i="60"/>
  <c r="AH35" i="60"/>
  <c r="AF117" i="60"/>
  <c r="AG43" i="60"/>
  <c r="AH27" i="60"/>
  <c r="AH28" i="60"/>
  <c r="AF85" i="60"/>
  <c r="AF106" i="60"/>
  <c r="AF38" i="60"/>
  <c r="AH121" i="60"/>
  <c r="AG34" i="60"/>
  <c r="AF68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4" i="60"/>
  <c r="Z95" i="60"/>
  <c r="Z96" i="60"/>
  <c r="Z97" i="60"/>
  <c r="Z98" i="60"/>
  <c r="Z99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N507" i="62" s="1"/>
  <c r="Z94" i="60"/>
  <c r="V95" i="60"/>
  <c r="V96" i="60"/>
  <c r="V97" i="60"/>
  <c r="V98" i="60"/>
  <c r="V99" i="60"/>
  <c r="V100" i="60"/>
  <c r="V101" i="60"/>
  <c r="V102" i="60"/>
  <c r="V103" i="60"/>
  <c r="V104" i="60"/>
  <c r="V105" i="60"/>
  <c r="V106" i="60"/>
  <c r="V107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94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4" i="60"/>
  <c r="R85" i="60"/>
  <c r="R86" i="60"/>
  <c r="R87" i="60"/>
  <c r="R88" i="60"/>
  <c r="R89" i="60"/>
  <c r="R90" i="60"/>
  <c r="R91" i="60"/>
  <c r="R92" i="60"/>
  <c r="R93" i="60"/>
  <c r="R94" i="60"/>
  <c r="R95" i="60"/>
  <c r="R96" i="60"/>
  <c r="R97" i="60"/>
  <c r="R98" i="60"/>
  <c r="R99" i="60"/>
  <c r="R100" i="60"/>
  <c r="R101" i="60"/>
  <c r="R102" i="60"/>
  <c r="R103" i="60"/>
  <c r="R104" i="60"/>
  <c r="R105" i="60"/>
  <c r="R106" i="60"/>
  <c r="R107" i="60"/>
  <c r="R108" i="60"/>
  <c r="R109" i="60"/>
  <c r="R110" i="60"/>
  <c r="R111" i="60"/>
  <c r="R112" i="60"/>
  <c r="R113" i="60"/>
  <c r="R114" i="60"/>
  <c r="R115" i="60"/>
  <c r="R116" i="60"/>
  <c r="R117" i="60"/>
  <c r="R118" i="60"/>
  <c r="R119" i="60"/>
  <c r="R120" i="60"/>
  <c r="R121" i="60"/>
  <c r="R122" i="60"/>
  <c r="R123" i="60"/>
  <c r="R34" i="60"/>
  <c r="N11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N70" i="60"/>
  <c r="N71" i="60"/>
  <c r="N72" i="60"/>
  <c r="N73" i="60"/>
  <c r="N74" i="60"/>
  <c r="N75" i="60"/>
  <c r="N76" i="60"/>
  <c r="N77" i="60"/>
  <c r="N78" i="60"/>
  <c r="N79" i="60"/>
  <c r="N80" i="60"/>
  <c r="N81" i="60"/>
  <c r="N82" i="60"/>
  <c r="N83" i="60"/>
  <c r="N84" i="60"/>
  <c r="N85" i="60"/>
  <c r="N86" i="60"/>
  <c r="N87" i="60"/>
  <c r="N88" i="60"/>
  <c r="N89" i="60"/>
  <c r="N90" i="60"/>
  <c r="N91" i="60"/>
  <c r="N92" i="60"/>
  <c r="N93" i="60"/>
  <c r="N94" i="60"/>
  <c r="N95" i="60"/>
  <c r="N96" i="60"/>
  <c r="N97" i="60"/>
  <c r="N98" i="60"/>
  <c r="N99" i="60"/>
  <c r="N100" i="60"/>
  <c r="N101" i="60"/>
  <c r="N102" i="60"/>
  <c r="N103" i="60"/>
  <c r="N104" i="60"/>
  <c r="N105" i="60"/>
  <c r="N106" i="60"/>
  <c r="N107" i="60"/>
  <c r="N108" i="60"/>
  <c r="N109" i="60"/>
  <c r="N110" i="60"/>
  <c r="N111" i="60"/>
  <c r="N112" i="60"/>
  <c r="N113" i="60"/>
  <c r="N114" i="60"/>
  <c r="N115" i="60"/>
  <c r="N116" i="60"/>
  <c r="N117" i="60"/>
  <c r="N118" i="60"/>
  <c r="N119" i="60"/>
  <c r="N120" i="60"/>
  <c r="N121" i="60"/>
  <c r="N122" i="60"/>
  <c r="N123" i="60"/>
  <c r="N10" i="60"/>
  <c r="J5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J24" i="60"/>
  <c r="J25" i="60"/>
  <c r="J26" i="60"/>
  <c r="J27" i="60"/>
  <c r="J28" i="60"/>
  <c r="J29" i="60"/>
  <c r="J30" i="60"/>
  <c r="J31" i="60"/>
  <c r="J32" i="60"/>
  <c r="J33" i="60"/>
  <c r="J34" i="60"/>
  <c r="J35" i="60"/>
  <c r="J36" i="60"/>
  <c r="J37" i="60"/>
  <c r="J38" i="60"/>
  <c r="J39" i="60"/>
  <c r="J40" i="60"/>
  <c r="J41" i="60"/>
  <c r="J42" i="60"/>
  <c r="J43" i="60"/>
  <c r="J44" i="60"/>
  <c r="J45" i="60"/>
  <c r="J46" i="60"/>
  <c r="J47" i="60"/>
  <c r="J48" i="60"/>
  <c r="J49" i="60"/>
  <c r="J50" i="60"/>
  <c r="J51" i="60"/>
  <c r="J52" i="60"/>
  <c r="J53" i="60"/>
  <c r="J54" i="60"/>
  <c r="J55" i="60"/>
  <c r="J56" i="60"/>
  <c r="J57" i="60"/>
  <c r="J58" i="60"/>
  <c r="J59" i="60"/>
  <c r="J60" i="60"/>
  <c r="J61" i="60"/>
  <c r="J62" i="60"/>
  <c r="J63" i="60"/>
  <c r="J64" i="60"/>
  <c r="J65" i="60"/>
  <c r="J66" i="60"/>
  <c r="J67" i="60"/>
  <c r="J68" i="60"/>
  <c r="J69" i="60"/>
  <c r="J70" i="60"/>
  <c r="J71" i="60"/>
  <c r="J72" i="60"/>
  <c r="J73" i="60"/>
  <c r="J74" i="60"/>
  <c r="J75" i="60"/>
  <c r="J76" i="60"/>
  <c r="J77" i="60"/>
  <c r="J78" i="60"/>
  <c r="J79" i="60"/>
  <c r="J80" i="60"/>
  <c r="J81" i="60"/>
  <c r="J82" i="60"/>
  <c r="J83" i="60"/>
  <c r="J84" i="60"/>
  <c r="J85" i="60"/>
  <c r="J86" i="60"/>
  <c r="J87" i="60"/>
  <c r="J88" i="60"/>
  <c r="J89" i="60"/>
  <c r="J90" i="60"/>
  <c r="J91" i="60"/>
  <c r="J92" i="60"/>
  <c r="J93" i="60"/>
  <c r="J94" i="60"/>
  <c r="J95" i="60"/>
  <c r="J96" i="60"/>
  <c r="J97" i="60"/>
  <c r="J98" i="60"/>
  <c r="J99" i="60"/>
  <c r="J100" i="60"/>
  <c r="J101" i="60"/>
  <c r="J102" i="60"/>
  <c r="J103" i="60"/>
  <c r="J104" i="60"/>
  <c r="J105" i="60"/>
  <c r="J106" i="60"/>
  <c r="J107" i="60"/>
  <c r="J108" i="60"/>
  <c r="J109" i="60"/>
  <c r="J110" i="60"/>
  <c r="J111" i="60"/>
  <c r="J112" i="60"/>
  <c r="J113" i="60"/>
  <c r="J114" i="60"/>
  <c r="J115" i="60"/>
  <c r="J116" i="60"/>
  <c r="J117" i="60"/>
  <c r="J118" i="60"/>
  <c r="J119" i="60"/>
  <c r="J120" i="60"/>
  <c r="J121" i="60"/>
  <c r="J122" i="60"/>
  <c r="J123" i="60"/>
  <c r="J4" i="60"/>
  <c r="Y95" i="60"/>
  <c r="Y96" i="60"/>
  <c r="Y97" i="60"/>
  <c r="Y98" i="60"/>
  <c r="Y99" i="60"/>
  <c r="Y100" i="60"/>
  <c r="Y101" i="60"/>
  <c r="Y102" i="60"/>
  <c r="Y103" i="60"/>
  <c r="Y104" i="60"/>
  <c r="Y105" i="60"/>
  <c r="Y106" i="60"/>
  <c r="Y107" i="60"/>
  <c r="Y108" i="60"/>
  <c r="Y109" i="60"/>
  <c r="Y110" i="60"/>
  <c r="Y111" i="60"/>
  <c r="Y112" i="60"/>
  <c r="Y113" i="60"/>
  <c r="Y114" i="60"/>
  <c r="Y115" i="60"/>
  <c r="Y116" i="60"/>
  <c r="Y117" i="60"/>
  <c r="Y118" i="60"/>
  <c r="Y119" i="60"/>
  <c r="Y120" i="60"/>
  <c r="Y121" i="60"/>
  <c r="Y122" i="60"/>
  <c r="Y123" i="60"/>
  <c r="U95" i="60"/>
  <c r="U96" i="60"/>
  <c r="U97" i="60"/>
  <c r="U98" i="60"/>
  <c r="U99" i="60"/>
  <c r="U100" i="60"/>
  <c r="U101" i="60"/>
  <c r="U102" i="60"/>
  <c r="U103" i="60"/>
  <c r="U104" i="60"/>
  <c r="U105" i="60"/>
  <c r="U106" i="60"/>
  <c r="U107" i="60"/>
  <c r="U108" i="60"/>
  <c r="U109" i="60"/>
  <c r="U110" i="60"/>
  <c r="U111" i="60"/>
  <c r="U112" i="60"/>
  <c r="U113" i="60"/>
  <c r="U114" i="60"/>
  <c r="U115" i="60"/>
  <c r="U116" i="60"/>
  <c r="U117" i="60"/>
  <c r="U118" i="60"/>
  <c r="U119" i="60"/>
  <c r="U120" i="60"/>
  <c r="U121" i="60"/>
  <c r="U122" i="60"/>
  <c r="U123" i="60"/>
  <c r="Y94" i="60"/>
  <c r="U94" i="60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AF48" i="60" s="1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Q78" i="60"/>
  <c r="Q79" i="60"/>
  <c r="Q80" i="60"/>
  <c r="Q81" i="60"/>
  <c r="Q82" i="60"/>
  <c r="Q83" i="60"/>
  <c r="Q84" i="60"/>
  <c r="Q85" i="60"/>
  <c r="Q86" i="60"/>
  <c r="Q87" i="60"/>
  <c r="Q88" i="60"/>
  <c r="Q89" i="60"/>
  <c r="Q90" i="60"/>
  <c r="Q91" i="60"/>
  <c r="Q92" i="60"/>
  <c r="Q93" i="60"/>
  <c r="Q94" i="60"/>
  <c r="Q95" i="60"/>
  <c r="Q96" i="60"/>
  <c r="Q97" i="60"/>
  <c r="Q98" i="60"/>
  <c r="Q99" i="60"/>
  <c r="Q100" i="60"/>
  <c r="Q101" i="60"/>
  <c r="Q102" i="60"/>
  <c r="Q103" i="60"/>
  <c r="Q104" i="60"/>
  <c r="Q105" i="60"/>
  <c r="Q106" i="60"/>
  <c r="Q107" i="60"/>
  <c r="Q108" i="60"/>
  <c r="Q109" i="60"/>
  <c r="Q110" i="60"/>
  <c r="Q111" i="60"/>
  <c r="Q112" i="60"/>
  <c r="Q113" i="60"/>
  <c r="Q114" i="60"/>
  <c r="Q115" i="60"/>
  <c r="Q116" i="60"/>
  <c r="Q117" i="60"/>
  <c r="Q118" i="60"/>
  <c r="Q119" i="60"/>
  <c r="Q120" i="60"/>
  <c r="Q121" i="60"/>
  <c r="Q122" i="60"/>
  <c r="Q123" i="60"/>
  <c r="Q34" i="60"/>
  <c r="M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59" i="60"/>
  <c r="M60" i="60"/>
  <c r="M61" i="60"/>
  <c r="M62" i="60"/>
  <c r="M63" i="60"/>
  <c r="M64" i="60"/>
  <c r="M65" i="60"/>
  <c r="M66" i="60"/>
  <c r="M67" i="60"/>
  <c r="M68" i="60"/>
  <c r="M69" i="60"/>
  <c r="M70" i="60"/>
  <c r="M71" i="60"/>
  <c r="M72" i="60"/>
  <c r="M73" i="60"/>
  <c r="M74" i="60"/>
  <c r="M75" i="60"/>
  <c r="M76" i="60"/>
  <c r="M77" i="60"/>
  <c r="M78" i="60"/>
  <c r="M79" i="60"/>
  <c r="M80" i="60"/>
  <c r="M81" i="60"/>
  <c r="M82" i="60"/>
  <c r="M83" i="60"/>
  <c r="M84" i="60"/>
  <c r="M85" i="60"/>
  <c r="M86" i="60"/>
  <c r="M87" i="60"/>
  <c r="M88" i="60"/>
  <c r="M89" i="60"/>
  <c r="M90" i="60"/>
  <c r="M91" i="60"/>
  <c r="M92" i="60"/>
  <c r="M93" i="60"/>
  <c r="M94" i="60"/>
  <c r="M95" i="60"/>
  <c r="M96" i="60"/>
  <c r="M97" i="60"/>
  <c r="M98" i="60"/>
  <c r="M99" i="60"/>
  <c r="M100" i="60"/>
  <c r="M101" i="60"/>
  <c r="M102" i="60"/>
  <c r="M103" i="60"/>
  <c r="M104" i="60"/>
  <c r="M105" i="60"/>
  <c r="M106" i="60"/>
  <c r="M107" i="60"/>
  <c r="M108" i="60"/>
  <c r="M109" i="60"/>
  <c r="M110" i="60"/>
  <c r="M111" i="60"/>
  <c r="M112" i="60"/>
  <c r="M113" i="60"/>
  <c r="M114" i="60"/>
  <c r="M115" i="60"/>
  <c r="M116" i="60"/>
  <c r="M117" i="60"/>
  <c r="M118" i="60"/>
  <c r="M119" i="60"/>
  <c r="M120" i="60"/>
  <c r="M121" i="60"/>
  <c r="M122" i="60"/>
  <c r="M123" i="60"/>
  <c r="M10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4" i="60"/>
  <c r="E5" i="60"/>
  <c r="E6" i="60"/>
  <c r="AH6" i="60" s="1"/>
  <c r="E7" i="60"/>
  <c r="AH7" i="60" s="1"/>
  <c r="E8" i="60"/>
  <c r="AG8" i="60" s="1"/>
  <c r="E9" i="60"/>
  <c r="AH9" i="60" s="1"/>
  <c r="E10" i="60"/>
  <c r="AG10" i="60" s="1"/>
  <c r="E11" i="60"/>
  <c r="E12" i="60"/>
  <c r="AF12" i="60" s="1"/>
  <c r="E13" i="60"/>
  <c r="AG13" i="60" s="1"/>
  <c r="E14" i="60"/>
  <c r="AF14" i="60" s="1"/>
  <c r="E15" i="60"/>
  <c r="AF15" i="60" s="1"/>
  <c r="E16" i="60"/>
  <c r="AF16" i="60" s="1"/>
  <c r="E17" i="60"/>
  <c r="E18" i="60"/>
  <c r="AH18" i="60" s="1"/>
  <c r="E19" i="60"/>
  <c r="AG19" i="60" s="1"/>
  <c r="E20" i="60"/>
  <c r="AF20" i="60" s="1"/>
  <c r="E21" i="60"/>
  <c r="AF21" i="60" s="1"/>
  <c r="E22" i="60"/>
  <c r="E23" i="60"/>
  <c r="AH23" i="60" s="1"/>
  <c r="E24" i="60"/>
  <c r="AF24" i="60" s="1"/>
  <c r="E25" i="60"/>
  <c r="E26" i="60"/>
  <c r="AG26" i="60" s="1"/>
  <c r="E27" i="60"/>
  <c r="AF27" i="60" s="1"/>
  <c r="E28" i="60"/>
  <c r="E29" i="60"/>
  <c r="E30" i="60"/>
  <c r="AG30" i="60" s="1"/>
  <c r="E31" i="60"/>
  <c r="AG31" i="60" s="1"/>
  <c r="E32" i="60"/>
  <c r="AH32" i="60" s="1"/>
  <c r="E33" i="60"/>
  <c r="AG33" i="60" s="1"/>
  <c r="E34" i="60"/>
  <c r="AF34" i="60" s="1"/>
  <c r="E35" i="60"/>
  <c r="AF35" i="60" s="1"/>
  <c r="E36" i="60"/>
  <c r="AH36" i="60" s="1"/>
  <c r="E37" i="60"/>
  <c r="AG37" i="60" s="1"/>
  <c r="E38" i="60"/>
  <c r="AH38" i="60" s="1"/>
  <c r="E39" i="60"/>
  <c r="E40" i="60"/>
  <c r="E41" i="60"/>
  <c r="E42" i="60"/>
  <c r="AG42" i="60" s="1"/>
  <c r="E43" i="60"/>
  <c r="AF43" i="60" s="1"/>
  <c r="E44" i="60"/>
  <c r="AG44" i="60" s="1"/>
  <c r="E45" i="60"/>
  <c r="AG45" i="60" s="1"/>
  <c r="E46" i="60"/>
  <c r="AG46" i="60" s="1"/>
  <c r="E47" i="60"/>
  <c r="E48" i="60"/>
  <c r="AG48" i="60" s="1"/>
  <c r="E49" i="60"/>
  <c r="AG49" i="60" s="1"/>
  <c r="E50" i="60"/>
  <c r="E51" i="60"/>
  <c r="E52" i="60"/>
  <c r="E53" i="60"/>
  <c r="E54" i="60"/>
  <c r="E55" i="60"/>
  <c r="AG55" i="60" s="1"/>
  <c r="E56" i="60"/>
  <c r="AH56" i="60" s="1"/>
  <c r="E57" i="60"/>
  <c r="AH57" i="60" s="1"/>
  <c r="E58" i="60"/>
  <c r="AG58" i="60" s="1"/>
  <c r="E59" i="60"/>
  <c r="AG59" i="60" s="1"/>
  <c r="E60" i="60"/>
  <c r="AG60" i="60" s="1"/>
  <c r="E61" i="60"/>
  <c r="E62" i="60"/>
  <c r="E63" i="60"/>
  <c r="AF63" i="60" s="1"/>
  <c r="E64" i="60"/>
  <c r="AG64" i="60" s="1"/>
  <c r="E65" i="60"/>
  <c r="AG65" i="60" s="1"/>
  <c r="E66" i="60"/>
  <c r="AF66" i="60" s="1"/>
  <c r="E67" i="60"/>
  <c r="AF67" i="60" s="1"/>
  <c r="E68" i="60"/>
  <c r="AG68" i="60" s="1"/>
  <c r="E69" i="60"/>
  <c r="AG69" i="60" s="1"/>
  <c r="E70" i="60"/>
  <c r="AH70" i="60" s="1"/>
  <c r="E71" i="60"/>
  <c r="AH71" i="60" s="1"/>
  <c r="E72" i="60"/>
  <c r="AH72" i="60" s="1"/>
  <c r="E73" i="60"/>
  <c r="E74" i="60"/>
  <c r="AG74" i="60" s="1"/>
  <c r="E75" i="60"/>
  <c r="AH75" i="60" s="1"/>
  <c r="E76" i="60"/>
  <c r="E77" i="60"/>
  <c r="E78" i="60"/>
  <c r="E79" i="60"/>
  <c r="AG79" i="60" s="1"/>
  <c r="E80" i="60"/>
  <c r="AF80" i="60" s="1"/>
  <c r="E81" i="60"/>
  <c r="AH81" i="60" s="1"/>
  <c r="E82" i="60"/>
  <c r="AG82" i="60" s="1"/>
  <c r="E83" i="60"/>
  <c r="AF83" i="60" s="1"/>
  <c r="E84" i="60"/>
  <c r="E85" i="60"/>
  <c r="AH85" i="60" s="1"/>
  <c r="E86" i="60"/>
  <c r="E87" i="60"/>
  <c r="E88" i="60"/>
  <c r="E89" i="60"/>
  <c r="E90" i="60"/>
  <c r="AH90" i="60" s="1"/>
  <c r="E91" i="60"/>
  <c r="AF91" i="60" s="1"/>
  <c r="E92" i="60"/>
  <c r="AG92" i="60" s="1"/>
  <c r="E93" i="60"/>
  <c r="AG93" i="60" s="1"/>
  <c r="E94" i="60"/>
  <c r="AG94" i="60" s="1"/>
  <c r="E95" i="60"/>
  <c r="AF95" i="60" s="1"/>
  <c r="E96" i="60"/>
  <c r="AF96" i="60" s="1"/>
  <c r="E97" i="60"/>
  <c r="AH97" i="60" s="1"/>
  <c r="E98" i="60"/>
  <c r="AF98" i="60" s="1"/>
  <c r="E99" i="60"/>
  <c r="AG99" i="60" s="1"/>
  <c r="E100" i="60"/>
  <c r="E101" i="60"/>
  <c r="E102" i="60"/>
  <c r="AF102" i="60" s="1"/>
  <c r="E103" i="60"/>
  <c r="AG103" i="60" s="1"/>
  <c r="E104" i="60"/>
  <c r="AF104" i="60" s="1"/>
  <c r="E105" i="60"/>
  <c r="AG105" i="60" s="1"/>
  <c r="E106" i="60"/>
  <c r="AG106" i="60" s="1"/>
  <c r="E107" i="60"/>
  <c r="AF107" i="60" s="1"/>
  <c r="E108" i="60"/>
  <c r="AG108" i="60" s="1"/>
  <c r="E109" i="60"/>
  <c r="AF109" i="60" s="1"/>
  <c r="E110" i="60"/>
  <c r="AH110" i="60" s="1"/>
  <c r="E111" i="60"/>
  <c r="AG111" i="60" s="1"/>
  <c r="E112" i="60"/>
  <c r="E113" i="60"/>
  <c r="E114" i="60"/>
  <c r="AF114" i="60" s="1"/>
  <c r="E115" i="60"/>
  <c r="AF115" i="60" s="1"/>
  <c r="E116" i="60"/>
  <c r="AH116" i="60" s="1"/>
  <c r="E117" i="60"/>
  <c r="AH117" i="60" s="1"/>
  <c r="E118" i="60"/>
  <c r="AH118" i="60" s="1"/>
  <c r="E119" i="60"/>
  <c r="AH119" i="60" s="1"/>
  <c r="E120" i="60"/>
  <c r="AH120" i="60" s="1"/>
  <c r="E121" i="60"/>
  <c r="AG121" i="60" s="1"/>
  <c r="E122" i="60"/>
  <c r="E123" i="60"/>
  <c r="AF123" i="60" s="1"/>
  <c r="E4" i="60"/>
  <c r="AJ78" i="60" l="1"/>
  <c r="G1776" i="62"/>
  <c r="G1272" i="62"/>
  <c r="Q1272" i="62" s="1"/>
  <c r="G768" i="62"/>
  <c r="G264" i="62"/>
  <c r="G1825" i="62"/>
  <c r="G817" i="62"/>
  <c r="G1321" i="62"/>
  <c r="G313" i="62"/>
  <c r="G1778" i="62"/>
  <c r="G1274" i="62"/>
  <c r="G770" i="62"/>
  <c r="Q770" i="62" s="1"/>
  <c r="G266" i="62"/>
  <c r="G1755" i="62"/>
  <c r="G1251" i="62"/>
  <c r="G747" i="62"/>
  <c r="G243" i="62"/>
  <c r="AH48" i="60"/>
  <c r="H1900" i="62"/>
  <c r="H1788" i="62"/>
  <c r="H760" i="62"/>
  <c r="H1018" i="62"/>
  <c r="H1420" i="62"/>
  <c r="H958" i="62"/>
  <c r="H612" i="62"/>
  <c r="H1504" i="62"/>
  <c r="H1128" i="62"/>
  <c r="H1300" i="62"/>
  <c r="H518" i="62"/>
  <c r="H565" i="62"/>
  <c r="H448" i="62"/>
  <c r="G1882" i="62"/>
  <c r="G1378" i="62"/>
  <c r="G874" i="62"/>
  <c r="G370" i="62"/>
  <c r="Q370" i="62" s="1"/>
  <c r="AJ77" i="60"/>
  <c r="G1772" i="62"/>
  <c r="G1268" i="62"/>
  <c r="G764" i="62"/>
  <c r="Q764" i="62" s="1"/>
  <c r="G260" i="62"/>
  <c r="AJ53" i="60"/>
  <c r="G1676" i="62"/>
  <c r="G1172" i="62"/>
  <c r="G668" i="62"/>
  <c r="G164" i="62"/>
  <c r="AJ41" i="60"/>
  <c r="G1628" i="62"/>
  <c r="G1124" i="62"/>
  <c r="G620" i="62"/>
  <c r="Q620" i="62" s="1"/>
  <c r="G116" i="62"/>
  <c r="Q116" i="62" s="1"/>
  <c r="AJ29" i="60"/>
  <c r="G1585" i="62"/>
  <c r="G577" i="62"/>
  <c r="G1081" i="62"/>
  <c r="Q1081" i="62" s="1"/>
  <c r="G73" i="62"/>
  <c r="Q73" i="62" s="1"/>
  <c r="AJ17" i="60"/>
  <c r="G1549" i="62"/>
  <c r="G541" i="62"/>
  <c r="Q541" i="62" s="1"/>
  <c r="G1045" i="62"/>
  <c r="Q1045" i="62" s="1"/>
  <c r="G37" i="62"/>
  <c r="AJ5" i="60"/>
  <c r="G1518" i="62"/>
  <c r="G1014" i="62"/>
  <c r="G510" i="62"/>
  <c r="G6" i="62"/>
  <c r="Q6" i="62" s="1"/>
  <c r="G1955" i="62"/>
  <c r="G947" i="62"/>
  <c r="G1451" i="62"/>
  <c r="G443" i="62"/>
  <c r="G1883" i="62"/>
  <c r="G875" i="62"/>
  <c r="G1379" i="62"/>
  <c r="G371" i="62"/>
  <c r="G1821" i="62"/>
  <c r="G1317" i="62"/>
  <c r="G309" i="62"/>
  <c r="G813" i="62"/>
  <c r="G1773" i="62"/>
  <c r="G1269" i="62"/>
  <c r="G765" i="62"/>
  <c r="G261" i="62"/>
  <c r="G1725" i="62"/>
  <c r="G1221" i="62"/>
  <c r="G213" i="62"/>
  <c r="G717" i="62"/>
  <c r="G1677" i="62"/>
  <c r="G1173" i="62"/>
  <c r="G165" i="62"/>
  <c r="G669" i="62"/>
  <c r="G1629" i="62"/>
  <c r="G1125" i="62"/>
  <c r="G117" i="62"/>
  <c r="G621" i="62"/>
  <c r="G1586" i="62"/>
  <c r="G1082" i="62"/>
  <c r="G578" i="62"/>
  <c r="G74" i="62"/>
  <c r="G1550" i="62"/>
  <c r="G1046" i="62"/>
  <c r="G542" i="62"/>
  <c r="G38" i="62"/>
  <c r="G1519" i="62"/>
  <c r="G1015" i="62"/>
  <c r="G511" i="62"/>
  <c r="G7" i="62"/>
  <c r="G1956" i="62"/>
  <c r="G1452" i="62"/>
  <c r="G948" i="62"/>
  <c r="G444" i="62"/>
  <c r="G1884" i="62"/>
  <c r="G1380" i="62"/>
  <c r="G876" i="62"/>
  <c r="G372" i="62"/>
  <c r="G1822" i="62"/>
  <c r="G1318" i="62"/>
  <c r="G814" i="62"/>
  <c r="G310" i="62"/>
  <c r="G1774" i="62"/>
  <c r="G1270" i="62"/>
  <c r="G766" i="62"/>
  <c r="G262" i="62"/>
  <c r="G1726" i="62"/>
  <c r="G1222" i="62"/>
  <c r="G718" i="62"/>
  <c r="G214" i="62"/>
  <c r="G1678" i="62"/>
  <c r="G1174" i="62"/>
  <c r="G670" i="62"/>
  <c r="G166" i="62"/>
  <c r="G1630" i="62"/>
  <c r="G1126" i="62"/>
  <c r="G622" i="62"/>
  <c r="G118" i="62"/>
  <c r="G1587" i="62"/>
  <c r="G1083" i="62"/>
  <c r="G579" i="62"/>
  <c r="G75" i="62"/>
  <c r="G1551" i="62"/>
  <c r="G1047" i="62"/>
  <c r="G543" i="62"/>
  <c r="G39" i="62"/>
  <c r="G1489" i="62"/>
  <c r="G985" i="62"/>
  <c r="G1993" i="62"/>
  <c r="G481" i="62"/>
  <c r="G1921" i="62"/>
  <c r="G913" i="62"/>
  <c r="G1417" i="62"/>
  <c r="G409" i="62"/>
  <c r="G1849" i="62"/>
  <c r="G841" i="62"/>
  <c r="G1345" i="62"/>
  <c r="G337" i="62"/>
  <c r="G1799" i="62"/>
  <c r="G791" i="62"/>
  <c r="G1295" i="62"/>
  <c r="G287" i="62"/>
  <c r="G1751" i="62"/>
  <c r="G1247" i="62"/>
  <c r="G743" i="62"/>
  <c r="G239" i="62"/>
  <c r="G1703" i="62"/>
  <c r="G695" i="62"/>
  <c r="G1199" i="62"/>
  <c r="G191" i="62"/>
  <c r="G1655" i="62"/>
  <c r="G647" i="62"/>
  <c r="G143" i="62"/>
  <c r="G1151" i="62"/>
  <c r="G1607" i="62"/>
  <c r="G599" i="62"/>
  <c r="G95" i="62"/>
  <c r="G1103" i="62"/>
  <c r="G1964" i="62"/>
  <c r="G1460" i="62"/>
  <c r="G956" i="62"/>
  <c r="G452" i="62"/>
  <c r="G1892" i="62"/>
  <c r="G1388" i="62"/>
  <c r="G884" i="62"/>
  <c r="G380" i="62"/>
  <c r="G1491" i="62"/>
  <c r="G987" i="62"/>
  <c r="G1995" i="62"/>
  <c r="G483" i="62"/>
  <c r="G1923" i="62"/>
  <c r="G915" i="62"/>
  <c r="G1419" i="62"/>
  <c r="G411" i="62"/>
  <c r="G1851" i="62"/>
  <c r="G843" i="62"/>
  <c r="G1347" i="62"/>
  <c r="G339" i="62"/>
  <c r="AG18" i="60"/>
  <c r="AG57" i="60"/>
  <c r="AH77" i="60"/>
  <c r="AH104" i="60"/>
  <c r="AG38" i="60"/>
  <c r="AH20" i="60"/>
  <c r="AF97" i="60"/>
  <c r="AF9" i="60"/>
  <c r="AF31" i="60"/>
  <c r="AF64" i="60"/>
  <c r="AF8" i="60"/>
  <c r="AF94" i="60"/>
  <c r="AH102" i="60"/>
  <c r="AG75" i="60"/>
  <c r="AF58" i="60"/>
  <c r="AF79" i="60"/>
  <c r="AG5" i="60"/>
  <c r="H1336" i="62"/>
  <c r="H1712" i="62"/>
  <c r="Q1588" i="62"/>
  <c r="H1588" i="62"/>
  <c r="H1772" i="62"/>
  <c r="Q1772" i="62" s="1"/>
  <c r="Q1585" i="62"/>
  <c r="H1585" i="62"/>
  <c r="H632" i="62"/>
  <c r="H532" i="62"/>
  <c r="H406" i="62"/>
  <c r="Q136" i="62"/>
  <c r="H136" i="62"/>
  <c r="H292" i="62"/>
  <c r="H1348" i="62"/>
  <c r="H934" i="62"/>
  <c r="H868" i="62"/>
  <c r="H1480" i="62"/>
  <c r="Q1112" i="62"/>
  <c r="H1112" i="62"/>
  <c r="H1498" i="62"/>
  <c r="H1284" i="62"/>
  <c r="Q510" i="62"/>
  <c r="H510" i="62"/>
  <c r="H1042" i="62"/>
  <c r="H529" i="62"/>
  <c r="Q376" i="62"/>
  <c r="H376" i="62"/>
  <c r="H85" i="62"/>
  <c r="H1066" i="62"/>
  <c r="H692" i="62"/>
  <c r="H704" i="62"/>
  <c r="H780" i="62"/>
  <c r="Q502" i="62"/>
  <c r="H502" i="62"/>
  <c r="H200" i="62"/>
  <c r="AJ42" i="60"/>
  <c r="G1632" i="62"/>
  <c r="Q1632" i="62" s="1"/>
  <c r="G1128" i="62"/>
  <c r="Q1128" i="62" s="1"/>
  <c r="G624" i="62"/>
  <c r="G120" i="62"/>
  <c r="G1553" i="62"/>
  <c r="G1049" i="62"/>
  <c r="G545" i="62"/>
  <c r="G41" i="62"/>
  <c r="G1634" i="62"/>
  <c r="G1130" i="62"/>
  <c r="G626" i="62"/>
  <c r="G122" i="62"/>
  <c r="G1898" i="62"/>
  <c r="G1394" i="62"/>
  <c r="G890" i="62"/>
  <c r="G386" i="62"/>
  <c r="Q1546" i="62"/>
  <c r="H1546" i="62"/>
  <c r="H1597" i="62"/>
  <c r="H64" i="62"/>
  <c r="H1486" i="62"/>
  <c r="H1444" i="62"/>
  <c r="H1792" i="62"/>
  <c r="H1492" i="62"/>
  <c r="H768" i="62"/>
  <c r="Q768" i="62" s="1"/>
  <c r="H320" i="62"/>
  <c r="G1954" i="62"/>
  <c r="G946" i="62"/>
  <c r="G1450" i="62"/>
  <c r="G442" i="62"/>
  <c r="Q442" i="62" s="1"/>
  <c r="AJ89" i="60"/>
  <c r="G1820" i="62"/>
  <c r="G1316" i="62"/>
  <c r="G812" i="62"/>
  <c r="Q812" i="62" s="1"/>
  <c r="G308" i="62"/>
  <c r="AJ65" i="60"/>
  <c r="G1724" i="62"/>
  <c r="G1220" i="62"/>
  <c r="G716" i="62"/>
  <c r="G212" i="62"/>
  <c r="AJ4" i="60"/>
  <c r="G1012" i="62"/>
  <c r="G1516" i="62"/>
  <c r="Q1516" i="62" s="1"/>
  <c r="G508" i="62"/>
  <c r="G4" i="62"/>
  <c r="Q4" i="62" s="1"/>
  <c r="AJ112" i="60"/>
  <c r="G1948" i="62"/>
  <c r="Q1948" i="62" s="1"/>
  <c r="G1444" i="62"/>
  <c r="Q1444" i="62" s="1"/>
  <c r="G940" i="62"/>
  <c r="Q940" i="62" s="1"/>
  <c r="G436" i="62"/>
  <c r="AJ100" i="60"/>
  <c r="G1876" i="62"/>
  <c r="Q1876" i="62" s="1"/>
  <c r="G868" i="62"/>
  <c r="Q868" i="62" s="1"/>
  <c r="G1372" i="62"/>
  <c r="G364" i="62"/>
  <c r="AJ88" i="60"/>
  <c r="G1312" i="62"/>
  <c r="G808" i="62"/>
  <c r="G1816" i="62"/>
  <c r="Q1816" i="62" s="1"/>
  <c r="G304" i="62"/>
  <c r="Q304" i="62" s="1"/>
  <c r="AJ76" i="60"/>
  <c r="G1768" i="62"/>
  <c r="Q1768" i="62" s="1"/>
  <c r="G760" i="62"/>
  <c r="Q760" i="62" s="1"/>
  <c r="G1264" i="62"/>
  <c r="G256" i="62"/>
  <c r="AJ64" i="60"/>
  <c r="G1216" i="62"/>
  <c r="G712" i="62"/>
  <c r="G208" i="62"/>
  <c r="Q208" i="62" s="1"/>
  <c r="G1720" i="62"/>
  <c r="Q1720" i="62" s="1"/>
  <c r="AJ52" i="60"/>
  <c r="G664" i="62"/>
  <c r="G1672" i="62"/>
  <c r="Q1672" i="62" s="1"/>
  <c r="G160" i="62"/>
  <c r="G1168" i="62"/>
  <c r="Q1168" i="62" s="1"/>
  <c r="AJ40" i="60"/>
  <c r="G1624" i="62"/>
  <c r="Q1624" i="62" s="1"/>
  <c r="G1120" i="62"/>
  <c r="G616" i="62"/>
  <c r="G112" i="62"/>
  <c r="AJ28" i="60"/>
  <c r="G1582" i="62"/>
  <c r="Q1582" i="62" s="1"/>
  <c r="G1078" i="62"/>
  <c r="G574" i="62"/>
  <c r="Q574" i="62" s="1"/>
  <c r="G70" i="62"/>
  <c r="G1546" i="62"/>
  <c r="G1042" i="62"/>
  <c r="Q1042" i="62" s="1"/>
  <c r="G538" i="62"/>
  <c r="Q538" i="62" s="1"/>
  <c r="G34" i="62"/>
  <c r="G1517" i="62"/>
  <c r="G1013" i="62"/>
  <c r="G509" i="62"/>
  <c r="G5" i="62"/>
  <c r="G1949" i="62"/>
  <c r="G1445" i="62"/>
  <c r="G941" i="62"/>
  <c r="G437" i="62"/>
  <c r="G1877" i="62"/>
  <c r="G1373" i="62"/>
  <c r="G869" i="62"/>
  <c r="G365" i="62"/>
  <c r="G1817" i="62"/>
  <c r="G1313" i="62"/>
  <c r="G809" i="62"/>
  <c r="G305" i="62"/>
  <c r="G1769" i="62"/>
  <c r="G1265" i="62"/>
  <c r="G761" i="62"/>
  <c r="G257" i="62"/>
  <c r="G1721" i="62"/>
  <c r="G1217" i="62"/>
  <c r="G713" i="62"/>
  <c r="G209" i="62"/>
  <c r="G1673" i="62"/>
  <c r="G1169" i="62"/>
  <c r="G665" i="62"/>
  <c r="G161" i="62"/>
  <c r="G1625" i="62"/>
  <c r="G1121" i="62"/>
  <c r="G617" i="62"/>
  <c r="G113" i="62"/>
  <c r="G1583" i="62"/>
  <c r="G575" i="62"/>
  <c r="G71" i="62"/>
  <c r="G1079" i="62"/>
  <c r="G1547" i="62"/>
  <c r="G539" i="62"/>
  <c r="G35" i="62"/>
  <c r="G1043" i="62"/>
  <c r="G1530" i="62"/>
  <c r="G1026" i="62"/>
  <c r="G522" i="62"/>
  <c r="G18" i="62"/>
  <c r="G1950" i="62"/>
  <c r="G1446" i="62"/>
  <c r="G438" i="62"/>
  <c r="G942" i="62"/>
  <c r="G1878" i="62"/>
  <c r="G1374" i="62"/>
  <c r="G366" i="62"/>
  <c r="G870" i="62"/>
  <c r="G1818" i="62"/>
  <c r="G1314" i="62"/>
  <c r="G306" i="62"/>
  <c r="G810" i="62"/>
  <c r="G1770" i="62"/>
  <c r="G1266" i="62"/>
  <c r="G258" i="62"/>
  <c r="G762" i="62"/>
  <c r="G1722" i="62"/>
  <c r="G1218" i="62"/>
  <c r="G210" i="62"/>
  <c r="G714" i="62"/>
  <c r="G1674" i="62"/>
  <c r="G1170" i="62"/>
  <c r="G666" i="62"/>
  <c r="G162" i="62"/>
  <c r="G1626" i="62"/>
  <c r="G1122" i="62"/>
  <c r="G618" i="62"/>
  <c r="G114" i="62"/>
  <c r="G1584" i="62"/>
  <c r="G1080" i="62"/>
  <c r="G576" i="62"/>
  <c r="G72" i="62"/>
  <c r="G1548" i="62"/>
  <c r="G1044" i="62"/>
  <c r="G540" i="62"/>
  <c r="G36" i="62"/>
  <c r="G1987" i="62"/>
  <c r="G1483" i="62"/>
  <c r="G979" i="62"/>
  <c r="G475" i="62"/>
  <c r="G1915" i="62"/>
  <c r="G1411" i="62"/>
  <c r="G907" i="62"/>
  <c r="G403" i="62"/>
  <c r="G1843" i="62"/>
  <c r="G1339" i="62"/>
  <c r="G835" i="62"/>
  <c r="G331" i="62"/>
  <c r="G1795" i="62"/>
  <c r="G1291" i="62"/>
  <c r="G787" i="62"/>
  <c r="G283" i="62"/>
  <c r="G1747" i="62"/>
  <c r="G1243" i="62"/>
  <c r="G739" i="62"/>
  <c r="G235" i="62"/>
  <c r="G1699" i="62"/>
  <c r="G1195" i="62"/>
  <c r="G691" i="62"/>
  <c r="G187" i="62"/>
  <c r="G1651" i="62"/>
  <c r="G1147" i="62"/>
  <c r="G643" i="62"/>
  <c r="G139" i="62"/>
  <c r="G1844" i="62"/>
  <c r="G1340" i="62"/>
  <c r="G836" i="62"/>
  <c r="G332" i="62"/>
  <c r="G1958" i="62"/>
  <c r="G1454" i="62"/>
  <c r="G950" i="62"/>
  <c r="G446" i="62"/>
  <c r="G1886" i="62"/>
  <c r="G878" i="62"/>
  <c r="G1382" i="62"/>
  <c r="G374" i="62"/>
  <c r="G1989" i="62"/>
  <c r="G1485" i="62"/>
  <c r="G981" i="62"/>
  <c r="G477" i="62"/>
  <c r="G1917" i="62"/>
  <c r="G1413" i="62"/>
  <c r="G909" i="62"/>
  <c r="G405" i="62"/>
  <c r="AG91" i="60"/>
  <c r="AG63" i="60"/>
  <c r="AF52" i="60"/>
  <c r="AG104" i="60"/>
  <c r="AF111" i="60"/>
  <c r="AF119" i="60"/>
  <c r="AG78" i="60"/>
  <c r="AH53" i="60"/>
  <c r="AG12" i="60"/>
  <c r="AG90" i="60"/>
  <c r="AG23" i="60"/>
  <c r="AH101" i="60"/>
  <c r="AF44" i="60"/>
  <c r="AH10" i="60"/>
  <c r="AG116" i="60"/>
  <c r="AG28" i="60"/>
  <c r="AG6" i="60"/>
  <c r="AH106" i="60"/>
  <c r="AG117" i="60"/>
  <c r="AG70" i="60"/>
  <c r="AF77" i="60"/>
  <c r="AF42" i="60"/>
  <c r="AF57" i="60"/>
  <c r="AH31" i="60"/>
  <c r="AH21" i="60"/>
  <c r="H1534" i="62"/>
  <c r="H1756" i="62"/>
  <c r="H1573" i="62"/>
  <c r="H1054" i="62"/>
  <c r="H700" i="62"/>
  <c r="H334" i="62"/>
  <c r="H244" i="62"/>
  <c r="H1296" i="62"/>
  <c r="H740" i="62"/>
  <c r="Q1312" i="62"/>
  <c r="H1312" i="62"/>
  <c r="H1456" i="62"/>
  <c r="H1096" i="62"/>
  <c r="H1978" i="62"/>
  <c r="H1124" i="62"/>
  <c r="Q1124" i="62" s="1"/>
  <c r="H1180" i="62"/>
  <c r="Q1450" i="62"/>
  <c r="H1450" i="62"/>
  <c r="H204" i="62"/>
  <c r="H328" i="62"/>
  <c r="H49" i="62"/>
  <c r="H820" i="62"/>
  <c r="H640" i="62"/>
  <c r="H732" i="62"/>
  <c r="H430" i="62"/>
  <c r="H1378" i="62"/>
  <c r="Q1378" i="62" s="1"/>
  <c r="AJ54" i="60"/>
  <c r="G1680" i="62"/>
  <c r="G1176" i="62"/>
  <c r="G672" i="62"/>
  <c r="G168" i="62"/>
  <c r="Q168" i="62" s="1"/>
  <c r="G1803" i="62"/>
  <c r="G1299" i="62"/>
  <c r="G795" i="62"/>
  <c r="G291" i="62"/>
  <c r="G1670" i="62"/>
  <c r="G1166" i="62"/>
  <c r="G662" i="62"/>
  <c r="G158" i="62"/>
  <c r="G1647" i="62"/>
  <c r="G1143" i="62"/>
  <c r="G639" i="62"/>
  <c r="G135" i="62"/>
  <c r="AH63" i="60"/>
  <c r="AH91" i="60"/>
  <c r="AG115" i="60"/>
  <c r="AF60" i="60"/>
  <c r="AG88" i="60"/>
  <c r="AH103" i="60"/>
  <c r="AH45" i="60"/>
  <c r="AF90" i="60"/>
  <c r="AG17" i="60"/>
  <c r="AH15" i="60"/>
  <c r="AH69" i="60"/>
  <c r="AG32" i="60"/>
  <c r="AH60" i="60"/>
  <c r="AG21" i="60"/>
  <c r="AF112" i="60"/>
  <c r="AH59" i="60"/>
  <c r="AF53" i="60"/>
  <c r="AF13" i="60"/>
  <c r="AF30" i="60"/>
  <c r="AF105" i="60"/>
  <c r="AG20" i="60"/>
  <c r="H1784" i="62"/>
  <c r="H970" i="62"/>
  <c r="H1740" i="62"/>
  <c r="H1561" i="62"/>
  <c r="H976" i="62"/>
  <c r="H652" i="62"/>
  <c r="H160" i="62"/>
  <c r="Q160" i="62" s="1"/>
  <c r="Q212" i="62"/>
  <c r="H212" i="62"/>
  <c r="H1736" i="62"/>
  <c r="H1087" i="62"/>
  <c r="Q1264" i="62"/>
  <c r="H1264" i="62"/>
  <c r="Q1256" i="62"/>
  <c r="H1256" i="62"/>
  <c r="H1328" i="62"/>
  <c r="Q946" i="62"/>
  <c r="H946" i="62"/>
  <c r="H1108" i="62"/>
  <c r="H672" i="62"/>
  <c r="Q672" i="62" s="1"/>
  <c r="H370" i="62"/>
  <c r="H124" i="62"/>
  <c r="H70" i="62"/>
  <c r="Q70" i="62" s="1"/>
  <c r="Q1014" i="62"/>
  <c r="H1014" i="62"/>
  <c r="Q1012" i="62"/>
  <c r="H1012" i="62"/>
  <c r="H592" i="62"/>
  <c r="Q668" i="62"/>
  <c r="H668" i="62"/>
  <c r="Q364" i="62"/>
  <c r="H364" i="62"/>
  <c r="H308" i="62"/>
  <c r="Q308" i="62" s="1"/>
  <c r="AJ90" i="60"/>
  <c r="G1824" i="62"/>
  <c r="G1320" i="62"/>
  <c r="Q1320" i="62" s="1"/>
  <c r="G816" i="62"/>
  <c r="G312" i="62"/>
  <c r="G1730" i="62"/>
  <c r="G722" i="62"/>
  <c r="G1226" i="62"/>
  <c r="G218" i="62"/>
  <c r="G1707" i="62"/>
  <c r="G699" i="62"/>
  <c r="G1203" i="62"/>
  <c r="G195" i="62"/>
  <c r="H616" i="62"/>
  <c r="Q616" i="62" s="1"/>
  <c r="AJ87" i="60"/>
  <c r="G1812" i="62"/>
  <c r="Q1812" i="62" s="1"/>
  <c r="G1308" i="62"/>
  <c r="Q1308" i="62" s="1"/>
  <c r="G804" i="62"/>
  <c r="G300" i="62"/>
  <c r="AJ39" i="60"/>
  <c r="G1620" i="62"/>
  <c r="Q1620" i="62" s="1"/>
  <c r="G1116" i="62"/>
  <c r="Q1116" i="62" s="1"/>
  <c r="G612" i="62"/>
  <c r="Q612" i="62" s="1"/>
  <c r="G108" i="62"/>
  <c r="G1717" i="62"/>
  <c r="G1213" i="62"/>
  <c r="G709" i="62"/>
  <c r="G205" i="62"/>
  <c r="G1544" i="62"/>
  <c r="G1040" i="62"/>
  <c r="G536" i="62"/>
  <c r="G32" i="62"/>
  <c r="G1622" i="62"/>
  <c r="G1118" i="62"/>
  <c r="G614" i="62"/>
  <c r="G110" i="62"/>
  <c r="G1695" i="62"/>
  <c r="G1191" i="62"/>
  <c r="G687" i="62"/>
  <c r="G183" i="62"/>
  <c r="G1407" i="62"/>
  <c r="G1911" i="62"/>
  <c r="G903" i="62"/>
  <c r="G399" i="62"/>
  <c r="AJ122" i="60"/>
  <c r="G2008" i="62"/>
  <c r="G1504" i="62"/>
  <c r="Q1504" i="62" s="1"/>
  <c r="G1000" i="62"/>
  <c r="G496" i="62"/>
  <c r="AJ110" i="60"/>
  <c r="G928" i="62"/>
  <c r="Q928" i="62" s="1"/>
  <c r="G1432" i="62"/>
  <c r="Q1432" i="62" s="1"/>
  <c r="G1936" i="62"/>
  <c r="G424" i="62"/>
  <c r="AJ98" i="60"/>
  <c r="G1360" i="62"/>
  <c r="G856" i="62"/>
  <c r="G352" i="62"/>
  <c r="G1864" i="62"/>
  <c r="Q1864" i="62" s="1"/>
  <c r="AJ86" i="60"/>
  <c r="G1808" i="62"/>
  <c r="G1304" i="62"/>
  <c r="G800" i="62"/>
  <c r="G296" i="62"/>
  <c r="Q296" i="62" s="1"/>
  <c r="AJ74" i="60"/>
  <c r="G1760" i="62"/>
  <c r="Q1760" i="62" s="1"/>
  <c r="G1256" i="62"/>
  <c r="G752" i="62"/>
  <c r="Q752" i="62" s="1"/>
  <c r="G248" i="62"/>
  <c r="Q248" i="62" s="1"/>
  <c r="AJ62" i="60"/>
  <c r="G1712" i="62"/>
  <c r="Q1712" i="62" s="1"/>
  <c r="G1208" i="62"/>
  <c r="G704" i="62"/>
  <c r="Q704" i="62" s="1"/>
  <c r="G200" i="62"/>
  <c r="Q200" i="62" s="1"/>
  <c r="AJ50" i="60"/>
  <c r="G1664" i="62"/>
  <c r="Q1664" i="62" s="1"/>
  <c r="G1160" i="62"/>
  <c r="G656" i="62"/>
  <c r="Q656" i="62" s="1"/>
  <c r="G152" i="62"/>
  <c r="Q152" i="62" s="1"/>
  <c r="AJ38" i="60"/>
  <c r="G1616" i="62"/>
  <c r="G1112" i="62"/>
  <c r="G608" i="62"/>
  <c r="G104" i="62"/>
  <c r="AJ26" i="60"/>
  <c r="G1072" i="62"/>
  <c r="Q1072" i="62" s="1"/>
  <c r="G568" i="62"/>
  <c r="G64" i="62"/>
  <c r="Q64" i="62" s="1"/>
  <c r="G1576" i="62"/>
  <c r="Q1576" i="62" s="1"/>
  <c r="AJ14" i="60"/>
  <c r="G1036" i="62"/>
  <c r="Q1036" i="62" s="1"/>
  <c r="G532" i="62"/>
  <c r="Q532" i="62" s="1"/>
  <c r="G28" i="62"/>
  <c r="G1540" i="62"/>
  <c r="G2009" i="62"/>
  <c r="G1505" i="62"/>
  <c r="G1001" i="62"/>
  <c r="G497" i="62"/>
  <c r="G1937" i="62"/>
  <c r="G1433" i="62"/>
  <c r="G929" i="62"/>
  <c r="G425" i="62"/>
  <c r="G1865" i="62"/>
  <c r="G1361" i="62"/>
  <c r="G857" i="62"/>
  <c r="G353" i="62"/>
  <c r="G1809" i="62"/>
  <c r="G1305" i="62"/>
  <c r="G297" i="62"/>
  <c r="G801" i="62"/>
  <c r="G1761" i="62"/>
  <c r="G1257" i="62"/>
  <c r="G753" i="62"/>
  <c r="Q753" i="62" s="1"/>
  <c r="G249" i="62"/>
  <c r="G1713" i="62"/>
  <c r="G1209" i="62"/>
  <c r="G201" i="62"/>
  <c r="G705" i="62"/>
  <c r="G1665" i="62"/>
  <c r="G1161" i="62"/>
  <c r="G153" i="62"/>
  <c r="G657" i="62"/>
  <c r="G1617" i="62"/>
  <c r="G1113" i="62"/>
  <c r="G105" i="62"/>
  <c r="G609" i="62"/>
  <c r="G1577" i="62"/>
  <c r="G1073" i="62"/>
  <c r="G569" i="62"/>
  <c r="G65" i="62"/>
  <c r="G1541" i="62"/>
  <c r="G1037" i="62"/>
  <c r="G533" i="62"/>
  <c r="G29" i="62"/>
  <c r="G2010" i="62"/>
  <c r="G1506" i="62"/>
  <c r="G498" i="62"/>
  <c r="G1002" i="62"/>
  <c r="G1938" i="62"/>
  <c r="G1434" i="62"/>
  <c r="G426" i="62"/>
  <c r="G930" i="62"/>
  <c r="G1866" i="62"/>
  <c r="G1362" i="62"/>
  <c r="G354" i="62"/>
  <c r="G858" i="62"/>
  <c r="G1810" i="62"/>
  <c r="G1306" i="62"/>
  <c r="G802" i="62"/>
  <c r="G298" i="62"/>
  <c r="G1762" i="62"/>
  <c r="G1258" i="62"/>
  <c r="G754" i="62"/>
  <c r="G250" i="62"/>
  <c r="G1714" i="62"/>
  <c r="G1210" i="62"/>
  <c r="G706" i="62"/>
  <c r="G202" i="62"/>
  <c r="G1666" i="62"/>
  <c r="G1162" i="62"/>
  <c r="G658" i="62"/>
  <c r="G154" i="62"/>
  <c r="G1618" i="62"/>
  <c r="G1114" i="62"/>
  <c r="G610" i="62"/>
  <c r="G106" i="62"/>
  <c r="G1578" i="62"/>
  <c r="G1074" i="62"/>
  <c r="G570" i="62"/>
  <c r="G66" i="62"/>
  <c r="G1542" i="62"/>
  <c r="G1038" i="62"/>
  <c r="G534" i="62"/>
  <c r="G30" i="62"/>
  <c r="G1975" i="62"/>
  <c r="G1471" i="62"/>
  <c r="G967" i="62"/>
  <c r="G463" i="62"/>
  <c r="G1903" i="62"/>
  <c r="G1399" i="62"/>
  <c r="G895" i="62"/>
  <c r="G391" i="62"/>
  <c r="G1835" i="62"/>
  <c r="G1331" i="62"/>
  <c r="G827" i="62"/>
  <c r="G323" i="62"/>
  <c r="G1787" i="62"/>
  <c r="G779" i="62"/>
  <c r="G1283" i="62"/>
  <c r="G275" i="62"/>
  <c r="G1739" i="62"/>
  <c r="G731" i="62"/>
  <c r="G1235" i="62"/>
  <c r="G227" i="62"/>
  <c r="G1691" i="62"/>
  <c r="G683" i="62"/>
  <c r="G1187" i="62"/>
  <c r="G179" i="62"/>
  <c r="G1643" i="62"/>
  <c r="G635" i="62"/>
  <c r="G131" i="62"/>
  <c r="G1139" i="62"/>
  <c r="G2018" i="62"/>
  <c r="G1514" i="62"/>
  <c r="G1010" i="62"/>
  <c r="G506" i="62"/>
  <c r="G1946" i="62"/>
  <c r="G1442" i="62"/>
  <c r="G938" i="62"/>
  <c r="G434" i="62"/>
  <c r="G1874" i="62"/>
  <c r="G866" i="62"/>
  <c r="G1370" i="62"/>
  <c r="G362" i="62"/>
  <c r="G1977" i="62"/>
  <c r="G1473" i="62"/>
  <c r="G969" i="62"/>
  <c r="G465" i="62"/>
  <c r="G1905" i="62"/>
  <c r="G1401" i="62"/>
  <c r="G897" i="62"/>
  <c r="G393" i="62"/>
  <c r="AG122" i="60"/>
  <c r="AG67" i="60"/>
  <c r="AH88" i="60"/>
  <c r="AG81" i="60"/>
  <c r="AF71" i="60"/>
  <c r="AF26" i="60"/>
  <c r="AH17" i="60"/>
  <c r="AF122" i="60"/>
  <c r="AH41" i="60"/>
  <c r="AH94" i="60"/>
  <c r="AG101" i="60"/>
  <c r="AH93" i="60"/>
  <c r="AG118" i="60"/>
  <c r="AH43" i="60"/>
  <c r="AH67" i="60"/>
  <c r="AH14" i="60"/>
  <c r="AG100" i="60"/>
  <c r="AF103" i="60"/>
  <c r="AH62" i="60"/>
  <c r="H1984" i="62"/>
  <c r="H1808" i="62"/>
  <c r="Q1808" i="62" s="1"/>
  <c r="H1680" i="62"/>
  <c r="Q1680" i="62" s="1"/>
  <c r="H1564" i="62"/>
  <c r="H1954" i="62"/>
  <c r="Q1954" i="62" s="1"/>
  <c r="Q1724" i="62"/>
  <c r="H1724" i="62"/>
  <c r="Q1549" i="62"/>
  <c r="H1549" i="62"/>
  <c r="H904" i="62"/>
  <c r="H776" i="62"/>
  <c r="Q100" i="62"/>
  <c r="H100" i="62"/>
  <c r="H556" i="62"/>
  <c r="Q164" i="62"/>
  <c r="H164" i="62"/>
  <c r="H886" i="62"/>
  <c r="H1579" i="62"/>
  <c r="H1216" i="62"/>
  <c r="Q1216" i="62" s="1"/>
  <c r="H1240" i="62"/>
  <c r="H1280" i="62"/>
  <c r="Q1252" i="62"/>
  <c r="H1252" i="62"/>
  <c r="H1093" i="62"/>
  <c r="H624" i="62"/>
  <c r="Q624" i="62" s="1"/>
  <c r="H460" i="62"/>
  <c r="H571" i="62"/>
  <c r="H466" i="62"/>
  <c r="H1510" i="62"/>
  <c r="H628" i="62"/>
  <c r="H808" i="62"/>
  <c r="Q808" i="62" s="1"/>
  <c r="H544" i="62"/>
  <c r="Q104" i="62"/>
  <c r="H104" i="62"/>
  <c r="H260" i="62"/>
  <c r="Q260" i="62" s="1"/>
  <c r="AJ66" i="60"/>
  <c r="G1728" i="62"/>
  <c r="Q1728" i="62" s="1"/>
  <c r="G1224" i="62"/>
  <c r="Q1224" i="62" s="1"/>
  <c r="G720" i="62"/>
  <c r="Q720" i="62" s="1"/>
  <c r="G216" i="62"/>
  <c r="G1889" i="62"/>
  <c r="G1385" i="62"/>
  <c r="G881" i="62"/>
  <c r="G377" i="62"/>
  <c r="G1589" i="62"/>
  <c r="G1085" i="62"/>
  <c r="G581" i="62"/>
  <c r="G77" i="62"/>
  <c r="G1682" i="62"/>
  <c r="G1178" i="62"/>
  <c r="G674" i="62"/>
  <c r="G170" i="62"/>
  <c r="G1611" i="62"/>
  <c r="G1107" i="62"/>
  <c r="G603" i="62"/>
  <c r="G99" i="62"/>
  <c r="Q112" i="62"/>
  <c r="H112" i="62"/>
  <c r="G1943" i="62"/>
  <c r="G1439" i="62"/>
  <c r="G935" i="62"/>
  <c r="G431" i="62"/>
  <c r="G1872" i="62"/>
  <c r="G1368" i="62"/>
  <c r="G864" i="62"/>
  <c r="G360" i="62"/>
  <c r="G1909" i="62"/>
  <c r="G901" i="62"/>
  <c r="G1405" i="62"/>
  <c r="G397" i="62"/>
  <c r="G1880" i="62"/>
  <c r="G1376" i="62"/>
  <c r="G872" i="62"/>
  <c r="G368" i="62"/>
  <c r="AJ121" i="60"/>
  <c r="G2002" i="62"/>
  <c r="G994" i="62"/>
  <c r="Q994" i="62" s="1"/>
  <c r="G1498" i="62"/>
  <c r="Q1498" i="62" s="1"/>
  <c r="G490" i="62"/>
  <c r="Q490" i="62" s="1"/>
  <c r="AJ109" i="60"/>
  <c r="G1930" i="62"/>
  <c r="G922" i="62"/>
  <c r="Q922" i="62" s="1"/>
  <c r="G1426" i="62"/>
  <c r="G418" i="62"/>
  <c r="AJ97" i="60"/>
  <c r="G1858" i="62"/>
  <c r="G1354" i="62"/>
  <c r="G850" i="62"/>
  <c r="G346" i="62"/>
  <c r="Q346" i="62" s="1"/>
  <c r="AJ85" i="60"/>
  <c r="G1300" i="62"/>
  <c r="Q1300" i="62" s="1"/>
  <c r="G1804" i="62"/>
  <c r="G796" i="62"/>
  <c r="G292" i="62"/>
  <c r="Q292" i="62" s="1"/>
  <c r="AJ73" i="60"/>
  <c r="G1756" i="62"/>
  <c r="Q1756" i="62" s="1"/>
  <c r="G1252" i="62"/>
  <c r="G748" i="62"/>
  <c r="Q748" i="62" s="1"/>
  <c r="G244" i="62"/>
  <c r="Q244" i="62" s="1"/>
  <c r="AJ61" i="60"/>
  <c r="G700" i="62"/>
  <c r="Q700" i="62" s="1"/>
  <c r="G196" i="62"/>
  <c r="G1708" i="62"/>
  <c r="G1204" i="62"/>
  <c r="Q1204" i="62" s="1"/>
  <c r="AJ49" i="60"/>
  <c r="G1660" i="62"/>
  <c r="G1156" i="62"/>
  <c r="G652" i="62"/>
  <c r="Q652" i="62" s="1"/>
  <c r="G148" i="62"/>
  <c r="AJ37" i="60"/>
  <c r="G1612" i="62"/>
  <c r="G1108" i="62"/>
  <c r="Q1108" i="62" s="1"/>
  <c r="G604" i="62"/>
  <c r="Q604" i="62" s="1"/>
  <c r="G100" i="62"/>
  <c r="AJ25" i="60"/>
  <c r="G1573" i="62"/>
  <c r="Q1573" i="62" s="1"/>
  <c r="G1069" i="62"/>
  <c r="G565" i="62"/>
  <c r="Q565" i="62" s="1"/>
  <c r="G61" i="62"/>
  <c r="AJ13" i="60"/>
  <c r="G1537" i="62"/>
  <c r="G1033" i="62"/>
  <c r="Q1033" i="62" s="1"/>
  <c r="G529" i="62"/>
  <c r="Q529" i="62" s="1"/>
  <c r="G25" i="62"/>
  <c r="Q25" i="62" s="1"/>
  <c r="G2003" i="62"/>
  <c r="G995" i="62"/>
  <c r="G491" i="62"/>
  <c r="G1499" i="62"/>
  <c r="G1931" i="62"/>
  <c r="G923" i="62"/>
  <c r="G1427" i="62"/>
  <c r="G419" i="62"/>
  <c r="G1859" i="62"/>
  <c r="G851" i="62"/>
  <c r="G1355" i="62"/>
  <c r="G347" i="62"/>
  <c r="G1805" i="62"/>
  <c r="G1301" i="62"/>
  <c r="G797" i="62"/>
  <c r="G293" i="62"/>
  <c r="G1757" i="62"/>
  <c r="G1253" i="62"/>
  <c r="G749" i="62"/>
  <c r="G245" i="62"/>
  <c r="G1709" i="62"/>
  <c r="G1205" i="62"/>
  <c r="G701" i="62"/>
  <c r="G197" i="62"/>
  <c r="G1661" i="62"/>
  <c r="G1157" i="62"/>
  <c r="G653" i="62"/>
  <c r="G149" i="62"/>
  <c r="G1613" i="62"/>
  <c r="G1109" i="62"/>
  <c r="G605" i="62"/>
  <c r="G101" i="62"/>
  <c r="G1574" i="62"/>
  <c r="G1070" i="62"/>
  <c r="G566" i="62"/>
  <c r="G62" i="62"/>
  <c r="G1538" i="62"/>
  <c r="G1034" i="62"/>
  <c r="G530" i="62"/>
  <c r="G26" i="62"/>
  <c r="G2004" i="62"/>
  <c r="G1500" i="62"/>
  <c r="G996" i="62"/>
  <c r="G492" i="62"/>
  <c r="G1932" i="62"/>
  <c r="G924" i="62"/>
  <c r="G1428" i="62"/>
  <c r="G420" i="62"/>
  <c r="G1860" i="62"/>
  <c r="G1356" i="62"/>
  <c r="G852" i="62"/>
  <c r="G348" i="62"/>
  <c r="G1806" i="62"/>
  <c r="G1302" i="62"/>
  <c r="G294" i="62"/>
  <c r="G798" i="62"/>
  <c r="G1758" i="62"/>
  <c r="G1254" i="62"/>
  <c r="G750" i="62"/>
  <c r="G246" i="62"/>
  <c r="G1710" i="62"/>
  <c r="G1206" i="62"/>
  <c r="G702" i="62"/>
  <c r="G198" i="62"/>
  <c r="G1662" i="62"/>
  <c r="G1158" i="62"/>
  <c r="G654" i="62"/>
  <c r="G150" i="62"/>
  <c r="G1614" i="62"/>
  <c r="G1110" i="62"/>
  <c r="G606" i="62"/>
  <c r="G102" i="62"/>
  <c r="G1575" i="62"/>
  <c r="G1071" i="62"/>
  <c r="G567" i="62"/>
  <c r="G63" i="62"/>
  <c r="G1539" i="62"/>
  <c r="G1035" i="62"/>
  <c r="G531" i="62"/>
  <c r="G27" i="62"/>
  <c r="G1465" i="62"/>
  <c r="G961" i="62"/>
  <c r="G1969" i="62"/>
  <c r="G457" i="62"/>
  <c r="G1897" i="62"/>
  <c r="Q1897" i="62" s="1"/>
  <c r="G1393" i="62"/>
  <c r="G889" i="62"/>
  <c r="G385" i="62"/>
  <c r="G1831" i="62"/>
  <c r="G1327" i="62"/>
  <c r="G823" i="62"/>
  <c r="G319" i="62"/>
  <c r="G1783" i="62"/>
  <c r="G1279" i="62"/>
  <c r="G775" i="62"/>
  <c r="G271" i="62"/>
  <c r="G1735" i="62"/>
  <c r="G1231" i="62"/>
  <c r="G727" i="62"/>
  <c r="G223" i="62"/>
  <c r="G1687" i="62"/>
  <c r="G1183" i="62"/>
  <c r="G679" i="62"/>
  <c r="G175" i="62"/>
  <c r="G1639" i="62"/>
  <c r="G1135" i="62"/>
  <c r="G631" i="62"/>
  <c r="G127" i="62"/>
  <c r="G2012" i="62"/>
  <c r="G1508" i="62"/>
  <c r="G1004" i="62"/>
  <c r="G500" i="62"/>
  <c r="G1940" i="62"/>
  <c r="G1436" i="62"/>
  <c r="G932" i="62"/>
  <c r="G428" i="62"/>
  <c r="G1868" i="62"/>
  <c r="G1364" i="62"/>
  <c r="G860" i="62"/>
  <c r="G356" i="62"/>
  <c r="G1467" i="62"/>
  <c r="G1971" i="62"/>
  <c r="G963" i="62"/>
  <c r="G459" i="62"/>
  <c r="G1899" i="62"/>
  <c r="G1395" i="62"/>
  <c r="G891" i="62"/>
  <c r="G387" i="62"/>
  <c r="AH105" i="60"/>
  <c r="AF32" i="60"/>
  <c r="AG83" i="60"/>
  <c r="AH55" i="60"/>
  <c r="AG50" i="60"/>
  <c r="AH25" i="60"/>
  <c r="AH123" i="60"/>
  <c r="AG80" i="60"/>
  <c r="AF33" i="60"/>
  <c r="AH12" i="60"/>
  <c r="AF89" i="60"/>
  <c r="AH122" i="60"/>
  <c r="AF28" i="60"/>
  <c r="AH5" i="60"/>
  <c r="AG7" i="60"/>
  <c r="AF69" i="60"/>
  <c r="AH49" i="60"/>
  <c r="AF39" i="60"/>
  <c r="AF7" i="60"/>
  <c r="Q1930" i="62"/>
  <c r="H1930" i="62"/>
  <c r="H1708" i="62"/>
  <c r="Q1708" i="62" s="1"/>
  <c r="Q1537" i="62"/>
  <c r="H1537" i="62"/>
  <c r="Q832" i="62"/>
  <c r="H832" i="62"/>
  <c r="H696" i="62"/>
  <c r="H220" i="62"/>
  <c r="H520" i="62"/>
  <c r="H132" i="62"/>
  <c r="H708" i="62"/>
  <c r="Q1063" i="62"/>
  <c r="H1063" i="62"/>
  <c r="H1408" i="62"/>
  <c r="H1224" i="62"/>
  <c r="H1576" i="62"/>
  <c r="H1248" i="62"/>
  <c r="H1236" i="62"/>
  <c r="Q712" i="62"/>
  <c r="H712" i="62"/>
  <c r="H76" i="62"/>
  <c r="H176" i="62"/>
  <c r="H232" i="62"/>
  <c r="H1402" i="62"/>
  <c r="H478" i="62"/>
  <c r="Q788" i="62"/>
  <c r="H788" i="62"/>
  <c r="H664" i="62"/>
  <c r="H8" i="62"/>
  <c r="Q300" i="62"/>
  <c r="H300" i="62"/>
  <c r="H568" i="62"/>
  <c r="Q568" i="62" s="1"/>
  <c r="Q196" i="62"/>
  <c r="H196" i="62"/>
  <c r="AJ102" i="60"/>
  <c r="G1384" i="62"/>
  <c r="G1888" i="62"/>
  <c r="G880" i="62"/>
  <c r="Q880" i="62" s="1"/>
  <c r="G376" i="62"/>
  <c r="G1961" i="62"/>
  <c r="G1457" i="62"/>
  <c r="G953" i="62"/>
  <c r="G449" i="62"/>
  <c r="G1890" i="62"/>
  <c r="G1386" i="62"/>
  <c r="G378" i="62"/>
  <c r="G882" i="62"/>
  <c r="G1659" i="62"/>
  <c r="G1155" i="62"/>
  <c r="G651" i="62"/>
  <c r="G147" i="62"/>
  <c r="AF72" i="60"/>
  <c r="G1942" i="62"/>
  <c r="Q1942" i="62" s="1"/>
  <c r="G934" i="62"/>
  <c r="Q934" i="62" s="1"/>
  <c r="G1438" i="62"/>
  <c r="Q1438" i="62" s="1"/>
  <c r="G430" i="62"/>
  <c r="Q430" i="62" s="1"/>
  <c r="G1944" i="62"/>
  <c r="G1440" i="62"/>
  <c r="G936" i="62"/>
  <c r="G432" i="62"/>
  <c r="G1718" i="62"/>
  <c r="G1214" i="62"/>
  <c r="G710" i="62"/>
  <c r="G206" i="62"/>
  <c r="G1545" i="62"/>
  <c r="G1041" i="62"/>
  <c r="G33" i="62"/>
  <c r="G537" i="62"/>
  <c r="G1845" i="62"/>
  <c r="G1341" i="62"/>
  <c r="G837" i="62"/>
  <c r="G333" i="62"/>
  <c r="AJ84" i="60"/>
  <c r="G1800" i="62"/>
  <c r="Q1800" i="62" s="1"/>
  <c r="G1296" i="62"/>
  <c r="Q1296" i="62" s="1"/>
  <c r="G792" i="62"/>
  <c r="G288" i="62"/>
  <c r="Q288" i="62" s="1"/>
  <c r="G1853" i="62"/>
  <c r="G1349" i="62"/>
  <c r="G845" i="62"/>
  <c r="G341" i="62"/>
  <c r="G1801" i="62"/>
  <c r="G793" i="62"/>
  <c r="G1297" i="62"/>
  <c r="G289" i="62"/>
  <c r="G1705" i="62"/>
  <c r="G697" i="62"/>
  <c r="G1201" i="62"/>
  <c r="G193" i="62"/>
  <c r="G1657" i="62"/>
  <c r="G649" i="62"/>
  <c r="G1153" i="62"/>
  <c r="G145" i="62"/>
  <c r="G1609" i="62"/>
  <c r="G1105" i="62"/>
  <c r="G601" i="62"/>
  <c r="G97" i="62"/>
  <c r="G1571" i="62"/>
  <c r="G563" i="62"/>
  <c r="G59" i="62"/>
  <c r="G1067" i="62"/>
  <c r="G1535" i="62"/>
  <c r="G527" i="62"/>
  <c r="G23" i="62"/>
  <c r="G1031" i="62"/>
  <c r="G1998" i="62"/>
  <c r="G1494" i="62"/>
  <c r="G486" i="62"/>
  <c r="G990" i="62"/>
  <c r="G1926" i="62"/>
  <c r="G1422" i="62"/>
  <c r="G414" i="62"/>
  <c r="G918" i="62"/>
  <c r="G1854" i="62"/>
  <c r="G1350" i="62"/>
  <c r="G342" i="62"/>
  <c r="G846" i="62"/>
  <c r="G1802" i="62"/>
  <c r="G794" i="62"/>
  <c r="G1298" i="62"/>
  <c r="G290" i="62"/>
  <c r="G1754" i="62"/>
  <c r="G1250" i="62"/>
  <c r="G746" i="62"/>
  <c r="G242" i="62"/>
  <c r="G1706" i="62"/>
  <c r="G1202" i="62"/>
  <c r="G698" i="62"/>
  <c r="G194" i="62"/>
  <c r="G1658" i="62"/>
  <c r="G1154" i="62"/>
  <c r="G650" i="62"/>
  <c r="G146" i="62"/>
  <c r="G1610" i="62"/>
  <c r="G1106" i="62"/>
  <c r="G602" i="62"/>
  <c r="G98" i="62"/>
  <c r="G1572" i="62"/>
  <c r="G1068" i="62"/>
  <c r="G564" i="62"/>
  <c r="G60" i="62"/>
  <c r="G1536" i="62"/>
  <c r="G1032" i="62"/>
  <c r="G528" i="62"/>
  <c r="G24" i="62"/>
  <c r="G1963" i="62"/>
  <c r="G1459" i="62"/>
  <c r="G955" i="62"/>
  <c r="G451" i="62"/>
  <c r="G1891" i="62"/>
  <c r="G1387" i="62"/>
  <c r="G883" i="62"/>
  <c r="G379" i="62"/>
  <c r="G1827" i="62"/>
  <c r="G819" i="62"/>
  <c r="G1323" i="62"/>
  <c r="G315" i="62"/>
  <c r="G1779" i="62"/>
  <c r="G1275" i="62"/>
  <c r="G771" i="62"/>
  <c r="G267" i="62"/>
  <c r="G1731" i="62"/>
  <c r="G723" i="62"/>
  <c r="G1227" i="62"/>
  <c r="G219" i="62"/>
  <c r="G1683" i="62"/>
  <c r="G1179" i="62"/>
  <c r="G675" i="62"/>
  <c r="G171" i="62"/>
  <c r="G1635" i="62"/>
  <c r="G627" i="62"/>
  <c r="G123" i="62"/>
  <c r="G1131" i="62"/>
  <c r="G2006" i="62"/>
  <c r="G1502" i="62"/>
  <c r="G998" i="62"/>
  <c r="G494" i="62"/>
  <c r="G1934" i="62"/>
  <c r="G926" i="62"/>
  <c r="G1430" i="62"/>
  <c r="G422" i="62"/>
  <c r="G1862" i="62"/>
  <c r="G1358" i="62"/>
  <c r="G854" i="62"/>
  <c r="G350" i="62"/>
  <c r="G1965" i="62"/>
  <c r="G1461" i="62"/>
  <c r="G957" i="62"/>
  <c r="G453" i="62"/>
  <c r="G1893" i="62"/>
  <c r="G1389" i="62"/>
  <c r="G381" i="62"/>
  <c r="G885" i="62"/>
  <c r="AF73" i="60"/>
  <c r="AH100" i="60"/>
  <c r="AG39" i="60"/>
  <c r="AG16" i="60"/>
  <c r="AH82" i="60"/>
  <c r="AH42" i="60"/>
  <c r="AF17" i="60"/>
  <c r="AH74" i="60"/>
  <c r="AF25" i="60"/>
  <c r="AG41" i="60"/>
  <c r="AH29" i="60"/>
  <c r="AH109" i="60"/>
  <c r="AG113" i="60"/>
  <c r="AG56" i="60"/>
  <c r="AG85" i="60"/>
  <c r="AG14" i="60"/>
  <c r="AF37" i="60"/>
  <c r="H1200" i="62"/>
  <c r="H1906" i="62"/>
  <c r="H1692" i="62"/>
  <c r="H1526" i="62"/>
  <c r="H784" i="62"/>
  <c r="Q1078" i="62"/>
  <c r="H1078" i="62"/>
  <c r="H496" i="62"/>
  <c r="Q496" i="62" s="1"/>
  <c r="H388" i="62"/>
  <c r="Q1120" i="62"/>
  <c r="H1120" i="62"/>
  <c r="H1196" i="62"/>
  <c r="H1555" i="62"/>
  <c r="Q1888" i="62"/>
  <c r="H1888" i="62"/>
  <c r="H1208" i="62"/>
  <c r="Q1208" i="62" s="1"/>
  <c r="H1060" i="62"/>
  <c r="H898" i="62"/>
  <c r="H1220" i="62"/>
  <c r="Q1220" i="62" s="1"/>
  <c r="H1090" i="62"/>
  <c r="Q1268" i="62"/>
  <c r="H1268" i="62"/>
  <c r="H12" i="62"/>
  <c r="H184" i="62"/>
  <c r="Q916" i="62"/>
  <c r="H916" i="62"/>
  <c r="H454" i="62"/>
  <c r="H1030" i="62"/>
  <c r="Q577" i="62"/>
  <c r="H577" i="62"/>
  <c r="H82" i="62"/>
  <c r="Q28" i="62"/>
  <c r="H28" i="62"/>
  <c r="Q148" i="62"/>
  <c r="H148" i="62"/>
  <c r="AJ114" i="60"/>
  <c r="G1960" i="62"/>
  <c r="Q1960" i="62" s="1"/>
  <c r="G1456" i="62"/>
  <c r="Q1456" i="62" s="1"/>
  <c r="G952" i="62"/>
  <c r="G448" i="62"/>
  <c r="Q448" i="62" s="1"/>
  <c r="G1777" i="62"/>
  <c r="G1273" i="62"/>
  <c r="G769" i="62"/>
  <c r="G265" i="62"/>
  <c r="G1521" i="62"/>
  <c r="G1017" i="62"/>
  <c r="G9" i="62"/>
  <c r="G513" i="62"/>
  <c r="G1999" i="62"/>
  <c r="G1495" i="62"/>
  <c r="G991" i="62"/>
  <c r="G487" i="62"/>
  <c r="G2001" i="62"/>
  <c r="G1497" i="62"/>
  <c r="G489" i="62"/>
  <c r="G993" i="62"/>
  <c r="AF78" i="60"/>
  <c r="H828" i="62"/>
  <c r="G2015" i="62"/>
  <c r="G1007" i="62"/>
  <c r="G503" i="62"/>
  <c r="G1511" i="62"/>
  <c r="G2016" i="62"/>
  <c r="G1512" i="62"/>
  <c r="G1008" i="62"/>
  <c r="G504" i="62"/>
  <c r="G1477" i="62"/>
  <c r="G973" i="62"/>
  <c r="G1981" i="62"/>
  <c r="G469" i="62"/>
  <c r="G1479" i="62"/>
  <c r="G975" i="62"/>
  <c r="G1983" i="62"/>
  <c r="G471" i="62"/>
  <c r="AJ108" i="60"/>
  <c r="G1924" i="62"/>
  <c r="Q1924" i="62" s="1"/>
  <c r="G916" i="62"/>
  <c r="G1420" i="62"/>
  <c r="Q1420" i="62" s="1"/>
  <c r="G412" i="62"/>
  <c r="AJ72" i="60"/>
  <c r="G1752" i="62"/>
  <c r="Q1752" i="62" s="1"/>
  <c r="G1248" i="62"/>
  <c r="Q1248" i="62" s="1"/>
  <c r="G744" i="62"/>
  <c r="G240" i="62"/>
  <c r="Q240" i="62" s="1"/>
  <c r="AJ48" i="60"/>
  <c r="G1656" i="62"/>
  <c r="Q1656" i="62" s="1"/>
  <c r="G1152" i="62"/>
  <c r="G648" i="62"/>
  <c r="G144" i="62"/>
  <c r="Q144" i="62" s="1"/>
  <c r="AJ12" i="60"/>
  <c r="G1534" i="62"/>
  <c r="Q1534" i="62" s="1"/>
  <c r="G1030" i="62"/>
  <c r="Q1030" i="62" s="1"/>
  <c r="G526" i="62"/>
  <c r="Q526" i="62" s="1"/>
  <c r="G22" i="62"/>
  <c r="Q22" i="62" s="1"/>
  <c r="G1925" i="62"/>
  <c r="G1421" i="62"/>
  <c r="Q1421" i="62" s="1"/>
  <c r="G917" i="62"/>
  <c r="G413" i="62"/>
  <c r="G1753" i="62"/>
  <c r="G1249" i="62"/>
  <c r="G745" i="62"/>
  <c r="G241" i="62"/>
  <c r="G1990" i="62"/>
  <c r="G982" i="62"/>
  <c r="G1486" i="62"/>
  <c r="Q1486" i="62" s="1"/>
  <c r="G478" i="62"/>
  <c r="Q478" i="62" s="1"/>
  <c r="G1918" i="62"/>
  <c r="Q1918" i="62" s="1"/>
  <c r="G910" i="62"/>
  <c r="Q910" i="62" s="1"/>
  <c r="G1414" i="62"/>
  <c r="G406" i="62"/>
  <c r="Q406" i="62" s="1"/>
  <c r="G1846" i="62"/>
  <c r="Q1846" i="62" s="1"/>
  <c r="G1342" i="62"/>
  <c r="Q1342" i="62" s="1"/>
  <c r="G838" i="62"/>
  <c r="G334" i="62"/>
  <c r="Q334" i="62" s="1"/>
  <c r="AJ83" i="60"/>
  <c r="G1796" i="62"/>
  <c r="Q1796" i="62" s="1"/>
  <c r="G1292" i="62"/>
  <c r="G788" i="62"/>
  <c r="G284" i="62"/>
  <c r="Q284" i="62" s="1"/>
  <c r="AJ71" i="60"/>
  <c r="G1748" i="62"/>
  <c r="Q1748" i="62" s="1"/>
  <c r="G1244" i="62"/>
  <c r="G740" i="62"/>
  <c r="Q740" i="62" s="1"/>
  <c r="G236" i="62"/>
  <c r="Q236" i="62" s="1"/>
  <c r="AJ59" i="60"/>
  <c r="G1700" i="62"/>
  <c r="Q1700" i="62" s="1"/>
  <c r="G1196" i="62"/>
  <c r="G692" i="62"/>
  <c r="Q692" i="62" s="1"/>
  <c r="G188" i="62"/>
  <c r="AJ47" i="60"/>
  <c r="G1652" i="62"/>
  <c r="Q1652" i="62" s="1"/>
  <c r="G1148" i="62"/>
  <c r="Q1148" i="62" s="1"/>
  <c r="G644" i="62"/>
  <c r="G140" i="62"/>
  <c r="AJ35" i="60"/>
  <c r="G1604" i="62"/>
  <c r="Q1604" i="62" s="1"/>
  <c r="G1100" i="62"/>
  <c r="Q1100" i="62" s="1"/>
  <c r="G596" i="62"/>
  <c r="G92" i="62"/>
  <c r="AJ23" i="60"/>
  <c r="G1567" i="62"/>
  <c r="Q1567" i="62" s="1"/>
  <c r="G1063" i="62"/>
  <c r="G559" i="62"/>
  <c r="Q559" i="62" s="1"/>
  <c r="G55" i="62"/>
  <c r="Q55" i="62" s="1"/>
  <c r="AJ11" i="60"/>
  <c r="G1531" i="62"/>
  <c r="Q1531" i="62" s="1"/>
  <c r="G1027" i="62"/>
  <c r="Q1027" i="62" s="1"/>
  <c r="G523" i="62"/>
  <c r="Q523" i="62" s="1"/>
  <c r="G19" i="62"/>
  <c r="Q19" i="62" s="1"/>
  <c r="G1991" i="62"/>
  <c r="G983" i="62"/>
  <c r="G1487" i="62"/>
  <c r="G479" i="62"/>
  <c r="G1919" i="62"/>
  <c r="G911" i="62"/>
  <c r="G1415" i="62"/>
  <c r="Q1415" i="62" s="1"/>
  <c r="G407" i="62"/>
  <c r="G1847" i="62"/>
  <c r="G839" i="62"/>
  <c r="G1343" i="62"/>
  <c r="G335" i="62"/>
  <c r="G1797" i="62"/>
  <c r="G1293" i="62"/>
  <c r="G285" i="62"/>
  <c r="G789" i="62"/>
  <c r="G1749" i="62"/>
  <c r="G1245" i="62"/>
  <c r="G741" i="62"/>
  <c r="Q741" i="62" s="1"/>
  <c r="G237" i="62"/>
  <c r="G1701" i="62"/>
  <c r="G1197" i="62"/>
  <c r="G189" i="62"/>
  <c r="G693" i="62"/>
  <c r="G1653" i="62"/>
  <c r="G1149" i="62"/>
  <c r="G141" i="62"/>
  <c r="G645" i="62"/>
  <c r="G1605" i="62"/>
  <c r="G1101" i="62"/>
  <c r="G93" i="62"/>
  <c r="G597" i="62"/>
  <c r="G1568" i="62"/>
  <c r="G1064" i="62"/>
  <c r="G560" i="62"/>
  <c r="G56" i="62"/>
  <c r="G1532" i="62"/>
  <c r="G1028" i="62"/>
  <c r="G524" i="62"/>
  <c r="G20" i="62"/>
  <c r="G1992" i="62"/>
  <c r="G1488" i="62"/>
  <c r="G984" i="62"/>
  <c r="G480" i="62"/>
  <c r="G1920" i="62"/>
  <c r="G912" i="62"/>
  <c r="G1416" i="62"/>
  <c r="G408" i="62"/>
  <c r="G1848" i="62"/>
  <c r="G1344" i="62"/>
  <c r="G840" i="62"/>
  <c r="G336" i="62"/>
  <c r="G1798" i="62"/>
  <c r="G1294" i="62"/>
  <c r="G790" i="62"/>
  <c r="G286" i="62"/>
  <c r="G1750" i="62"/>
  <c r="G1246" i="62"/>
  <c r="G742" i="62"/>
  <c r="G238" i="62"/>
  <c r="G1702" i="62"/>
  <c r="G1198" i="62"/>
  <c r="G694" i="62"/>
  <c r="G190" i="62"/>
  <c r="G1654" i="62"/>
  <c r="G1150" i="62"/>
  <c r="G646" i="62"/>
  <c r="G142" i="62"/>
  <c r="G1606" i="62"/>
  <c r="G1102" i="62"/>
  <c r="G598" i="62"/>
  <c r="G94" i="62"/>
  <c r="G1569" i="62"/>
  <c r="G1065" i="62"/>
  <c r="G57" i="62"/>
  <c r="G561" i="62"/>
  <c r="G1533" i="62"/>
  <c r="G1029" i="62"/>
  <c r="G21" i="62"/>
  <c r="Q21" i="62" s="1"/>
  <c r="G525" i="62"/>
  <c r="G1957" i="62"/>
  <c r="G1453" i="62"/>
  <c r="G949" i="62"/>
  <c r="G445" i="62"/>
  <c r="G1885" i="62"/>
  <c r="G877" i="62"/>
  <c r="G1381" i="62"/>
  <c r="G373" i="62"/>
  <c r="G1823" i="62"/>
  <c r="G815" i="62"/>
  <c r="G1319" i="62"/>
  <c r="Q1319" i="62" s="1"/>
  <c r="G311" i="62"/>
  <c r="G1775" i="62"/>
  <c r="G767" i="62"/>
  <c r="G263" i="62"/>
  <c r="G1271" i="62"/>
  <c r="G1727" i="62"/>
  <c r="G719" i="62"/>
  <c r="G1223" i="62"/>
  <c r="G215" i="62"/>
  <c r="G1679" i="62"/>
  <c r="G671" i="62"/>
  <c r="G1175" i="62"/>
  <c r="G167" i="62"/>
  <c r="G1631" i="62"/>
  <c r="G623" i="62"/>
  <c r="G119" i="62"/>
  <c r="G1127" i="62"/>
  <c r="G2000" i="62"/>
  <c r="G1496" i="62"/>
  <c r="G992" i="62"/>
  <c r="G488" i="62"/>
  <c r="G1928" i="62"/>
  <c r="G1424" i="62"/>
  <c r="G920" i="62"/>
  <c r="G416" i="62"/>
  <c r="G1856" i="62"/>
  <c r="G1352" i="62"/>
  <c r="G848" i="62"/>
  <c r="G344" i="62"/>
  <c r="G1959" i="62"/>
  <c r="G1455" i="62"/>
  <c r="G951" i="62"/>
  <c r="G447" i="62"/>
  <c r="G1887" i="62"/>
  <c r="G879" i="62"/>
  <c r="G1383" i="62"/>
  <c r="G375" i="62"/>
  <c r="AG95" i="60"/>
  <c r="AG11" i="60"/>
  <c r="AG86" i="60"/>
  <c r="AG123" i="60"/>
  <c r="AG35" i="60"/>
  <c r="AF120" i="60"/>
  <c r="AF74" i="60"/>
  <c r="AH86" i="60"/>
  <c r="AH112" i="60"/>
  <c r="AF49" i="60"/>
  <c r="AG4" i="60"/>
  <c r="AG29" i="60"/>
  <c r="AG109" i="60"/>
  <c r="AH95" i="60"/>
  <c r="AG36" i="60"/>
  <c r="AH16" i="60"/>
  <c r="AF55" i="60"/>
  <c r="AH37" i="60"/>
  <c r="AG107" i="60"/>
  <c r="AF5" i="60"/>
  <c r="AF6" i="60"/>
  <c r="H1936" i="62"/>
  <c r="H1776" i="62"/>
  <c r="Q1776" i="62" s="1"/>
  <c r="H1648" i="62"/>
  <c r="H1540" i="62"/>
  <c r="Q1540" i="62" s="1"/>
  <c r="Q1882" i="62"/>
  <c r="H1882" i="62"/>
  <c r="Q1676" i="62"/>
  <c r="H1676" i="62"/>
  <c r="H1518" i="62"/>
  <c r="Q1518" i="62" s="1"/>
  <c r="H736" i="62"/>
  <c r="Q14" i="62"/>
  <c r="H14" i="62"/>
  <c r="H424" i="62"/>
  <c r="Q424" i="62" s="1"/>
  <c r="H240" i="62"/>
  <c r="Q838" i="62"/>
  <c r="H838" i="62"/>
  <c r="H676" i="62"/>
  <c r="H1039" i="62"/>
  <c r="H1640" i="62"/>
  <c r="H1360" i="62"/>
  <c r="Q1360" i="62" s="1"/>
  <c r="Q1192" i="62"/>
  <c r="H1192" i="62"/>
  <c r="Q1048" i="62"/>
  <c r="H1048" i="62"/>
  <c r="H874" i="62"/>
  <c r="Q874" i="62" s="1"/>
  <c r="H1069" i="62"/>
  <c r="Q1069" i="62" s="1"/>
  <c r="Q1000" i="62"/>
  <c r="H1000" i="62"/>
  <c r="H716" i="62"/>
  <c r="Q716" i="62" s="1"/>
  <c r="Q436" i="62"/>
  <c r="H436" i="62"/>
  <c r="Q120" i="62"/>
  <c r="H120" i="62"/>
  <c r="H844" i="62"/>
  <c r="H596" i="62"/>
  <c r="Q596" i="62" s="1"/>
  <c r="Q952" i="62"/>
  <c r="H952" i="62"/>
  <c r="H472" i="62"/>
  <c r="Q988" i="62"/>
  <c r="H988" i="62"/>
  <c r="AJ18" i="60"/>
  <c r="G1048" i="62"/>
  <c r="G544" i="62"/>
  <c r="Q544" i="62" s="1"/>
  <c r="G40" i="62"/>
  <c r="Q40" i="62" s="1"/>
  <c r="G1552" i="62"/>
  <c r="Q1552" i="62" s="1"/>
  <c r="G1681" i="62"/>
  <c r="G1177" i="62"/>
  <c r="G673" i="62"/>
  <c r="G169" i="62"/>
  <c r="G1855" i="62"/>
  <c r="G1351" i="62"/>
  <c r="G847" i="62"/>
  <c r="G343" i="62"/>
  <c r="G1857" i="62"/>
  <c r="G1353" i="62"/>
  <c r="G345" i="62"/>
  <c r="G849" i="62"/>
  <c r="G1870" i="62"/>
  <c r="Q1870" i="62" s="1"/>
  <c r="G1366" i="62"/>
  <c r="G862" i="62"/>
  <c r="Q862" i="62" s="1"/>
  <c r="G358" i="62"/>
  <c r="Q358" i="62" s="1"/>
  <c r="AJ51" i="60"/>
  <c r="G1668" i="62"/>
  <c r="Q1668" i="62" s="1"/>
  <c r="G1164" i="62"/>
  <c r="G660" i="62"/>
  <c r="Q660" i="62" s="1"/>
  <c r="G156" i="62"/>
  <c r="G1871" i="62"/>
  <c r="G863" i="62"/>
  <c r="G1367" i="62"/>
  <c r="G359" i="62"/>
  <c r="G1814" i="62"/>
  <c r="G1310" i="62"/>
  <c r="G806" i="62"/>
  <c r="G302" i="62"/>
  <c r="G1581" i="62"/>
  <c r="G1077" i="62"/>
  <c r="G69" i="62"/>
  <c r="G573" i="62"/>
  <c r="G1952" i="62"/>
  <c r="G1448" i="62"/>
  <c r="G944" i="62"/>
  <c r="G440" i="62"/>
  <c r="AJ120" i="60"/>
  <c r="G1996" i="62"/>
  <c r="G1492" i="62"/>
  <c r="Q1492" i="62" s="1"/>
  <c r="G988" i="62"/>
  <c r="G484" i="62"/>
  <c r="Q484" i="62" s="1"/>
  <c r="AJ96" i="60"/>
  <c r="G844" i="62"/>
  <c r="G1348" i="62"/>
  <c r="Q1348" i="62" s="1"/>
  <c r="G1852" i="62"/>
  <c r="Q1852" i="62" s="1"/>
  <c r="G340" i="62"/>
  <c r="AJ60" i="60"/>
  <c r="G1704" i="62"/>
  <c r="Q1704" i="62" s="1"/>
  <c r="G1200" i="62"/>
  <c r="Q1200" i="62" s="1"/>
  <c r="G696" i="62"/>
  <c r="Q696" i="62" s="1"/>
  <c r="G192" i="62"/>
  <c r="Q192" i="62" s="1"/>
  <c r="AJ36" i="60"/>
  <c r="G1608" i="62"/>
  <c r="Q1608" i="62" s="1"/>
  <c r="G1104" i="62"/>
  <c r="G600" i="62"/>
  <c r="Q600" i="62" s="1"/>
  <c r="G96" i="62"/>
  <c r="AJ24" i="60"/>
  <c r="G1570" i="62"/>
  <c r="Q1570" i="62" s="1"/>
  <c r="G1066" i="62"/>
  <c r="Q1066" i="62" s="1"/>
  <c r="G562" i="62"/>
  <c r="Q562" i="62" s="1"/>
  <c r="G58" i="62"/>
  <c r="Q58" i="62" s="1"/>
  <c r="G1997" i="62"/>
  <c r="G1493" i="62"/>
  <c r="G989" i="62"/>
  <c r="G485" i="62"/>
  <c r="G1480" i="62"/>
  <c r="Q1480" i="62" s="1"/>
  <c r="G976" i="62"/>
  <c r="Q976" i="62" s="1"/>
  <c r="G1984" i="62"/>
  <c r="Q1984" i="62" s="1"/>
  <c r="G472" i="62"/>
  <c r="Q472" i="62" s="1"/>
  <c r="G1408" i="62"/>
  <c r="Q1408" i="62" s="1"/>
  <c r="G1912" i="62"/>
  <c r="Q1912" i="62" s="1"/>
  <c r="G904" i="62"/>
  <c r="Q904" i="62" s="1"/>
  <c r="G400" i="62"/>
  <c r="Q400" i="62" s="1"/>
  <c r="G1336" i="62"/>
  <c r="Q1336" i="62" s="1"/>
  <c r="G832" i="62"/>
  <c r="G1840" i="62"/>
  <c r="Q1840" i="62" s="1"/>
  <c r="G328" i="62"/>
  <c r="Q328" i="62" s="1"/>
  <c r="G1792" i="62"/>
  <c r="Q1792" i="62" s="1"/>
  <c r="G784" i="62"/>
  <c r="Q784" i="62" s="1"/>
  <c r="G1288" i="62"/>
  <c r="Q1288" i="62" s="1"/>
  <c r="G280" i="62"/>
  <c r="G1240" i="62"/>
  <c r="Q1240" i="62" s="1"/>
  <c r="G1744" i="62"/>
  <c r="G736" i="62"/>
  <c r="Q736" i="62" s="1"/>
  <c r="G232" i="62"/>
  <c r="Q232" i="62" s="1"/>
  <c r="G1192" i="62"/>
  <c r="G688" i="62"/>
  <c r="G184" i="62"/>
  <c r="Q184" i="62" s="1"/>
  <c r="G1696" i="62"/>
  <c r="Q1696" i="62" s="1"/>
  <c r="G1144" i="62"/>
  <c r="Q1144" i="62" s="1"/>
  <c r="G1648" i="62"/>
  <c r="Q1648" i="62" s="1"/>
  <c r="G640" i="62"/>
  <c r="Q640" i="62" s="1"/>
  <c r="G136" i="62"/>
  <c r="AJ34" i="60"/>
  <c r="G1600" i="62"/>
  <c r="Q1600" i="62" s="1"/>
  <c r="G592" i="62"/>
  <c r="Q592" i="62" s="1"/>
  <c r="G88" i="62"/>
  <c r="Q88" i="62" s="1"/>
  <c r="G1096" i="62"/>
  <c r="Q1096" i="62" s="1"/>
  <c r="AJ22" i="60"/>
  <c r="G556" i="62"/>
  <c r="Q556" i="62" s="1"/>
  <c r="G52" i="62"/>
  <c r="Q52" i="62" s="1"/>
  <c r="G1564" i="62"/>
  <c r="Q1564" i="62" s="1"/>
  <c r="G1060" i="62"/>
  <c r="Q1060" i="62" s="1"/>
  <c r="G520" i="62"/>
  <c r="Q520" i="62" s="1"/>
  <c r="G1528" i="62"/>
  <c r="Q1528" i="62" s="1"/>
  <c r="G16" i="62"/>
  <c r="Q16" i="62" s="1"/>
  <c r="G1024" i="62"/>
  <c r="G1985" i="62"/>
  <c r="G1481" i="62"/>
  <c r="G977" i="62"/>
  <c r="G473" i="62"/>
  <c r="G1913" i="62"/>
  <c r="G1409" i="62"/>
  <c r="G905" i="62"/>
  <c r="G401" i="62"/>
  <c r="G1841" i="62"/>
  <c r="G1337" i="62"/>
  <c r="G833" i="62"/>
  <c r="G329" i="62"/>
  <c r="G1793" i="62"/>
  <c r="G1289" i="62"/>
  <c r="G785" i="62"/>
  <c r="G281" i="62"/>
  <c r="G1745" i="62"/>
  <c r="G1241" i="62"/>
  <c r="G737" i="62"/>
  <c r="G233" i="62"/>
  <c r="G1697" i="62"/>
  <c r="G1193" i="62"/>
  <c r="G689" i="62"/>
  <c r="G185" i="62"/>
  <c r="G1649" i="62"/>
  <c r="G1145" i="62"/>
  <c r="G641" i="62"/>
  <c r="G137" i="62"/>
  <c r="G1601" i="62"/>
  <c r="G1097" i="62"/>
  <c r="G593" i="62"/>
  <c r="G89" i="62"/>
  <c r="G1565" i="62"/>
  <c r="G1061" i="62"/>
  <c r="G557" i="62"/>
  <c r="G53" i="62"/>
  <c r="G1529" i="62"/>
  <c r="G1025" i="62"/>
  <c r="G521" i="62"/>
  <c r="G17" i="62"/>
  <c r="G1986" i="62"/>
  <c r="G1482" i="62"/>
  <c r="G474" i="62"/>
  <c r="G978" i="62"/>
  <c r="G1914" i="62"/>
  <c r="G1410" i="62"/>
  <c r="G402" i="62"/>
  <c r="G906" i="62"/>
  <c r="G1842" i="62"/>
  <c r="G1338" i="62"/>
  <c r="G330" i="62"/>
  <c r="G834" i="62"/>
  <c r="G1794" i="62"/>
  <c r="G1290" i="62"/>
  <c r="G282" i="62"/>
  <c r="G786" i="62"/>
  <c r="G1746" i="62"/>
  <c r="G1242" i="62"/>
  <c r="G234" i="62"/>
  <c r="G738" i="62"/>
  <c r="G1698" i="62"/>
  <c r="G1194" i="62"/>
  <c r="G690" i="62"/>
  <c r="G186" i="62"/>
  <c r="G1650" i="62"/>
  <c r="G1146" i="62"/>
  <c r="G642" i="62"/>
  <c r="G138" i="62"/>
  <c r="G1602" i="62"/>
  <c r="G1098" i="62"/>
  <c r="G594" i="62"/>
  <c r="G90" i="62"/>
  <c r="G1566" i="62"/>
  <c r="G1062" i="62"/>
  <c r="G558" i="62"/>
  <c r="G54" i="62"/>
  <c r="G1603" i="62"/>
  <c r="G1099" i="62"/>
  <c r="G595" i="62"/>
  <c r="G91" i="62"/>
  <c r="G1951" i="62"/>
  <c r="G1447" i="62"/>
  <c r="G943" i="62"/>
  <c r="G439" i="62"/>
  <c r="G1879" i="62"/>
  <c r="G1375" i="62"/>
  <c r="G871" i="62"/>
  <c r="G367" i="62"/>
  <c r="G1819" i="62"/>
  <c r="G1315" i="62"/>
  <c r="G811" i="62"/>
  <c r="G307" i="62"/>
  <c r="G1771" i="62"/>
  <c r="G1267" i="62"/>
  <c r="G763" i="62"/>
  <c r="G259" i="62"/>
  <c r="G1723" i="62"/>
  <c r="G1219" i="62"/>
  <c r="G715" i="62"/>
  <c r="G211" i="62"/>
  <c r="G1675" i="62"/>
  <c r="G1171" i="62"/>
  <c r="G667" i="62"/>
  <c r="G163" i="62"/>
  <c r="G1627" i="62"/>
  <c r="G1123" i="62"/>
  <c r="G619" i="62"/>
  <c r="G115" i="62"/>
  <c r="G1994" i="62"/>
  <c r="G1490" i="62"/>
  <c r="G986" i="62"/>
  <c r="G482" i="62"/>
  <c r="G1922" i="62"/>
  <c r="G914" i="62"/>
  <c r="G1418" i="62"/>
  <c r="G410" i="62"/>
  <c r="G1850" i="62"/>
  <c r="G842" i="62"/>
  <c r="G1346" i="62"/>
  <c r="Q1346" i="62" s="1"/>
  <c r="G338" i="62"/>
  <c r="G1953" i="62"/>
  <c r="G1449" i="62"/>
  <c r="G441" i="62"/>
  <c r="G945" i="62"/>
  <c r="G1881" i="62"/>
  <c r="G1377" i="62"/>
  <c r="G369" i="62"/>
  <c r="G873" i="62"/>
  <c r="AH68" i="60"/>
  <c r="AG89" i="60"/>
  <c r="AG110" i="60"/>
  <c r="AF75" i="60"/>
  <c r="AF23" i="60"/>
  <c r="AH22" i="60"/>
  <c r="AG112" i="60"/>
  <c r="AF118" i="60"/>
  <c r="AF47" i="60"/>
  <c r="AF87" i="60"/>
  <c r="AH78" i="60"/>
  <c r="AF108" i="60"/>
  <c r="AF41" i="60"/>
  <c r="AF4" i="60"/>
  <c r="AF11" i="60"/>
  <c r="AF65" i="60"/>
  <c r="AH115" i="60"/>
  <c r="AH52" i="60"/>
  <c r="AG40" i="60"/>
  <c r="AF50" i="60"/>
  <c r="AF61" i="60"/>
  <c r="AH58" i="60"/>
  <c r="AF86" i="60"/>
  <c r="AG120" i="60"/>
  <c r="AG61" i="60"/>
  <c r="AF88" i="60"/>
  <c r="Q1858" i="62"/>
  <c r="H1858" i="62"/>
  <c r="H1660" i="62"/>
  <c r="Q1660" i="62" s="1"/>
  <c r="H1148" i="62"/>
  <c r="H688" i="62"/>
  <c r="Q688" i="62" s="1"/>
  <c r="H412" i="62"/>
  <c r="Q412" i="62" s="1"/>
  <c r="H140" i="62"/>
  <c r="Q140" i="62" s="1"/>
  <c r="Q352" i="62"/>
  <c r="H352" i="62"/>
  <c r="H600" i="62"/>
  <c r="Q37" i="62"/>
  <c r="H37" i="62"/>
  <c r="H1324" i="62"/>
  <c r="H1164" i="62"/>
  <c r="Q1164" i="62" s="1"/>
  <c r="H586" i="62"/>
  <c r="Q1176" i="62"/>
  <c r="H1176" i="62"/>
  <c r="H1152" i="62"/>
  <c r="Q1152" i="62" s="1"/>
  <c r="Q850" i="62"/>
  <c r="H850" i="62"/>
  <c r="H1057" i="62"/>
  <c r="H16" i="62"/>
  <c r="H684" i="62"/>
  <c r="Q256" i="62"/>
  <c r="H256" i="62"/>
  <c r="H276" i="62"/>
  <c r="Q792" i="62"/>
  <c r="H792" i="62"/>
  <c r="H756" i="62"/>
  <c r="H79" i="62"/>
  <c r="H648" i="62"/>
  <c r="Q648" i="62" s="1"/>
  <c r="Q188" i="62"/>
  <c r="H188" i="62"/>
  <c r="H400" i="62"/>
  <c r="H272" i="62"/>
  <c r="G1729" i="62"/>
  <c r="G721" i="62"/>
  <c r="G1225" i="62"/>
  <c r="G217" i="62"/>
  <c r="G1826" i="62"/>
  <c r="G818" i="62"/>
  <c r="G1322" i="62"/>
  <c r="G314" i="62"/>
  <c r="G1554" i="62"/>
  <c r="G1050" i="62"/>
  <c r="G546" i="62"/>
  <c r="G42" i="62"/>
  <c r="G1669" i="62"/>
  <c r="G661" i="62"/>
  <c r="G1165" i="62"/>
  <c r="G157" i="62"/>
  <c r="G1766" i="62"/>
  <c r="G758" i="62"/>
  <c r="G1262" i="62"/>
  <c r="G254" i="62"/>
  <c r="G1743" i="62"/>
  <c r="G735" i="62"/>
  <c r="G1239" i="62"/>
  <c r="G231" i="62"/>
  <c r="AJ93" i="60"/>
  <c r="G1836" i="62"/>
  <c r="Q1836" i="62" s="1"/>
  <c r="G1332" i="62"/>
  <c r="Q1332" i="62" s="1"/>
  <c r="G828" i="62"/>
  <c r="Q828" i="62" s="1"/>
  <c r="G324" i="62"/>
  <c r="Q324" i="62" s="1"/>
  <c r="AJ57" i="60"/>
  <c r="G1692" i="62"/>
  <c r="Q1692" i="62" s="1"/>
  <c r="G1188" i="62"/>
  <c r="G684" i="62"/>
  <c r="Q684" i="62" s="1"/>
  <c r="G180" i="62"/>
  <c r="AJ45" i="60"/>
  <c r="G1644" i="62"/>
  <c r="G1140" i="62"/>
  <c r="Q1140" i="62" s="1"/>
  <c r="G636" i="62"/>
  <c r="Q636" i="62" s="1"/>
  <c r="G132" i="62"/>
  <c r="Q132" i="62" s="1"/>
  <c r="AJ9" i="60"/>
  <c r="G1526" i="62"/>
  <c r="Q1526" i="62" s="1"/>
  <c r="G1022" i="62"/>
  <c r="Q1022" i="62" s="1"/>
  <c r="G518" i="62"/>
  <c r="Q518" i="62" s="1"/>
  <c r="G14" i="62"/>
  <c r="G1979" i="62"/>
  <c r="G971" i="62"/>
  <c r="G1475" i="62"/>
  <c r="G467" i="62"/>
  <c r="G1907" i="62"/>
  <c r="G899" i="62"/>
  <c r="G1403" i="62"/>
  <c r="G395" i="62"/>
  <c r="G1837" i="62"/>
  <c r="G1333" i="62"/>
  <c r="G829" i="62"/>
  <c r="G325" i="62"/>
  <c r="G1789" i="62"/>
  <c r="G781" i="62"/>
  <c r="G1285" i="62"/>
  <c r="G277" i="62"/>
  <c r="G1741" i="62"/>
  <c r="G733" i="62"/>
  <c r="G1237" i="62"/>
  <c r="G229" i="62"/>
  <c r="G1693" i="62"/>
  <c r="G685" i="62"/>
  <c r="G1189" i="62"/>
  <c r="G181" i="62"/>
  <c r="G1645" i="62"/>
  <c r="G1141" i="62"/>
  <c r="G637" i="62"/>
  <c r="G133" i="62"/>
  <c r="G1598" i="62"/>
  <c r="G1094" i="62"/>
  <c r="G590" i="62"/>
  <c r="G86" i="62"/>
  <c r="Q86" i="62" s="1"/>
  <c r="G1562" i="62"/>
  <c r="G1058" i="62"/>
  <c r="G554" i="62"/>
  <c r="G50" i="62"/>
  <c r="G1527" i="62"/>
  <c r="G519" i="62"/>
  <c r="G15" i="62"/>
  <c r="G1023" i="62"/>
  <c r="G1980" i="62"/>
  <c r="G1476" i="62"/>
  <c r="G972" i="62"/>
  <c r="G468" i="62"/>
  <c r="G1908" i="62"/>
  <c r="G900" i="62"/>
  <c r="G1404" i="62"/>
  <c r="G396" i="62"/>
  <c r="G1838" i="62"/>
  <c r="G1334" i="62"/>
  <c r="G830" i="62"/>
  <c r="G326" i="62"/>
  <c r="G1790" i="62"/>
  <c r="G782" i="62"/>
  <c r="G1286" i="62"/>
  <c r="G278" i="62"/>
  <c r="G1742" i="62"/>
  <c r="G734" i="62"/>
  <c r="G1238" i="62"/>
  <c r="G230" i="62"/>
  <c r="G1694" i="62"/>
  <c r="G1190" i="62"/>
  <c r="G686" i="62"/>
  <c r="G182" i="62"/>
  <c r="G1646" i="62"/>
  <c r="G1142" i="62"/>
  <c r="G638" i="62"/>
  <c r="G134" i="62"/>
  <c r="G1599" i="62"/>
  <c r="G591" i="62"/>
  <c r="G87" i="62"/>
  <c r="G1095" i="62"/>
  <c r="G1563" i="62"/>
  <c r="G555" i="62"/>
  <c r="G51" i="62"/>
  <c r="G1059" i="62"/>
  <c r="G1513" i="62"/>
  <c r="G1009" i="62"/>
  <c r="G2017" i="62"/>
  <c r="G505" i="62"/>
  <c r="G1441" i="62"/>
  <c r="G937" i="62"/>
  <c r="G1945" i="62"/>
  <c r="G433" i="62"/>
  <c r="G1873" i="62"/>
  <c r="G865" i="62"/>
  <c r="G1369" i="62"/>
  <c r="G361" i="62"/>
  <c r="G1815" i="62"/>
  <c r="G1311" i="62"/>
  <c r="G807" i="62"/>
  <c r="G303" i="62"/>
  <c r="G1767" i="62"/>
  <c r="G759" i="62"/>
  <c r="G1263" i="62"/>
  <c r="G255" i="62"/>
  <c r="G1719" i="62"/>
  <c r="G1215" i="62"/>
  <c r="G711" i="62"/>
  <c r="G207" i="62"/>
  <c r="G1671" i="62"/>
  <c r="G663" i="62"/>
  <c r="G159" i="62"/>
  <c r="G1167" i="62"/>
  <c r="G1623" i="62"/>
  <c r="G1119" i="62"/>
  <c r="G615" i="62"/>
  <c r="G111" i="62"/>
  <c r="G1988" i="62"/>
  <c r="G1484" i="62"/>
  <c r="G980" i="62"/>
  <c r="G476" i="62"/>
  <c r="G1916" i="62"/>
  <c r="G1412" i="62"/>
  <c r="G908" i="62"/>
  <c r="G404" i="62"/>
  <c r="G1515" i="62"/>
  <c r="G2019" i="62"/>
  <c r="G1011" i="62"/>
  <c r="G507" i="62"/>
  <c r="G1443" i="62"/>
  <c r="G939" i="62"/>
  <c r="G1947" i="62"/>
  <c r="G435" i="62"/>
  <c r="G1875" i="62"/>
  <c r="G867" i="62"/>
  <c r="G1371" i="62"/>
  <c r="G363" i="62"/>
  <c r="AG52" i="60"/>
  <c r="AF84" i="60"/>
  <c r="AF82" i="60"/>
  <c r="AF76" i="60"/>
  <c r="AH19" i="60"/>
  <c r="AH113" i="60"/>
  <c r="AH92" i="60"/>
  <c r="AF113" i="60"/>
  <c r="AG47" i="60"/>
  <c r="AG71" i="60"/>
  <c r="AF46" i="60"/>
  <c r="AF100" i="60"/>
  <c r="AF45" i="60"/>
  <c r="AH11" i="60"/>
  <c r="AH65" i="60"/>
  <c r="AG119" i="60"/>
  <c r="AH79" i="60"/>
  <c r="AH73" i="60"/>
  <c r="AF18" i="60"/>
  <c r="AH89" i="60"/>
  <c r="AH83" i="60"/>
  <c r="AH26" i="60"/>
  <c r="AG25" i="60"/>
  <c r="AG53" i="60"/>
  <c r="Q1990" i="62"/>
  <c r="H1104" i="62"/>
  <c r="Q1104" i="62" s="1"/>
  <c r="H1836" i="62"/>
  <c r="Q1644" i="62"/>
  <c r="H1644" i="62"/>
  <c r="H31" i="62"/>
  <c r="Q394" i="62"/>
  <c r="H394" i="62"/>
  <c r="Q224" i="62"/>
  <c r="H224" i="62"/>
  <c r="H108" i="62"/>
  <c r="Q108" i="62" s="1"/>
  <c r="H280" i="62"/>
  <c r="Q280" i="62" s="1"/>
  <c r="Q516" i="62"/>
  <c r="H516" i="62"/>
  <c r="H804" i="62"/>
  <c r="Q804" i="62" s="1"/>
  <c r="Q644" i="62"/>
  <c r="H644" i="62"/>
  <c r="H550" i="62"/>
  <c r="H1160" i="62"/>
  <c r="H96" i="62"/>
  <c r="Q96" i="62" s="1"/>
  <c r="Q1188" i="62"/>
  <c r="H1188" i="62"/>
  <c r="H1045" i="62"/>
  <c r="H892" i="62"/>
  <c r="Q382" i="62"/>
  <c r="H382" i="62"/>
  <c r="H128" i="62"/>
  <c r="H228" i="62"/>
  <c r="Q1414" i="62"/>
  <c r="H1414" i="62"/>
  <c r="H1244" i="62"/>
  <c r="Q1244" i="62" s="1"/>
  <c r="Q67" i="62"/>
  <c r="H67" i="62"/>
  <c r="Q340" i="62"/>
  <c r="H340" i="62"/>
  <c r="H156" i="62"/>
  <c r="Q156" i="62" s="1"/>
  <c r="H312" i="62"/>
  <c r="Q312" i="62" s="1"/>
  <c r="Q61" i="62"/>
  <c r="H61" i="62"/>
  <c r="AJ30" i="60"/>
  <c r="G1588" i="62"/>
  <c r="G1084" i="62"/>
  <c r="Q1084" i="62" s="1"/>
  <c r="G580" i="62"/>
  <c r="Q580" i="62" s="1"/>
  <c r="G76" i="62"/>
  <c r="Q76" i="62" s="1"/>
  <c r="G1633" i="62"/>
  <c r="G625" i="62"/>
  <c r="G121" i="62"/>
  <c r="G1129" i="62"/>
  <c r="G1927" i="62"/>
  <c r="G1423" i="62"/>
  <c r="G919" i="62"/>
  <c r="G415" i="62"/>
  <c r="G1929" i="62"/>
  <c r="G1425" i="62"/>
  <c r="G417" i="62"/>
  <c r="G921" i="62"/>
  <c r="H547" i="62"/>
  <c r="AJ75" i="60"/>
  <c r="G1764" i="62"/>
  <c r="Q1764" i="62" s="1"/>
  <c r="G1260" i="62"/>
  <c r="Q1260" i="62" s="1"/>
  <c r="G756" i="62"/>
  <c r="Q756" i="62" s="1"/>
  <c r="G252" i="62"/>
  <c r="Q252" i="62" s="1"/>
  <c r="AJ15" i="60"/>
  <c r="G1543" i="62"/>
  <c r="Q1543" i="62" s="1"/>
  <c r="G1039" i="62"/>
  <c r="Q1039" i="62" s="1"/>
  <c r="G535" i="62"/>
  <c r="G31" i="62"/>
  <c r="Q31" i="62" s="1"/>
  <c r="G1765" i="62"/>
  <c r="G757" i="62"/>
  <c r="G1261" i="62"/>
  <c r="G253" i="62"/>
  <c r="G1580" i="62"/>
  <c r="G1076" i="62"/>
  <c r="G572" i="62"/>
  <c r="G68" i="62"/>
  <c r="G1791" i="62"/>
  <c r="G783" i="62"/>
  <c r="G1287" i="62"/>
  <c r="G279" i="62"/>
  <c r="AJ105" i="60"/>
  <c r="G1906" i="62"/>
  <c r="Q1906" i="62" s="1"/>
  <c r="G898" i="62"/>
  <c r="Q898" i="62" s="1"/>
  <c r="G1402" i="62"/>
  <c r="Q1402" i="62" s="1"/>
  <c r="G394" i="62"/>
  <c r="AJ81" i="60"/>
  <c r="G1788" i="62"/>
  <c r="Q1788" i="62" s="1"/>
  <c r="G1284" i="62"/>
  <c r="Q1284" i="62" s="1"/>
  <c r="G780" i="62"/>
  <c r="Q780" i="62" s="1"/>
  <c r="G276" i="62"/>
  <c r="Q276" i="62" s="1"/>
  <c r="AJ33" i="60"/>
  <c r="G1597" i="62"/>
  <c r="Q1597" i="62" s="1"/>
  <c r="G589" i="62"/>
  <c r="G85" i="62"/>
  <c r="Q85" i="62" s="1"/>
  <c r="G1093" i="62"/>
  <c r="Q1093" i="62" s="1"/>
  <c r="AJ116" i="60"/>
  <c r="G1468" i="62"/>
  <c r="Q1468" i="62" s="1"/>
  <c r="G1972" i="62"/>
  <c r="Q1972" i="62" s="1"/>
  <c r="G964" i="62"/>
  <c r="G460" i="62"/>
  <c r="Q460" i="62" s="1"/>
  <c r="AJ92" i="60"/>
  <c r="G1832" i="62"/>
  <c r="Q1832" i="62" s="1"/>
  <c r="G1328" i="62"/>
  <c r="Q1328" i="62" s="1"/>
  <c r="G824" i="62"/>
  <c r="Q824" i="62" s="1"/>
  <c r="G320" i="62"/>
  <c r="Q320" i="62" s="1"/>
  <c r="AJ68" i="60"/>
  <c r="G1736" i="62"/>
  <c r="Q1736" i="62" s="1"/>
  <c r="G1232" i="62"/>
  <c r="Q1232" i="62" s="1"/>
  <c r="G728" i="62"/>
  <c r="Q728" i="62" s="1"/>
  <c r="G224" i="62"/>
  <c r="AJ44" i="60"/>
  <c r="G1640" i="62"/>
  <c r="Q1640" i="62" s="1"/>
  <c r="G1136" i="62"/>
  <c r="Q1136" i="62" s="1"/>
  <c r="G632" i="62"/>
  <c r="Q632" i="62" s="1"/>
  <c r="G128" i="62"/>
  <c r="AJ20" i="60"/>
  <c r="G1558" i="62"/>
  <c r="Q1558" i="62" s="1"/>
  <c r="G1054" i="62"/>
  <c r="Q1054" i="62" s="1"/>
  <c r="G550" i="62"/>
  <c r="Q550" i="62" s="1"/>
  <c r="G46" i="62"/>
  <c r="Q46" i="62" s="1"/>
  <c r="G1973" i="62"/>
  <c r="G1469" i="62"/>
  <c r="G965" i="62"/>
  <c r="G461" i="62"/>
  <c r="G1901" i="62"/>
  <c r="G1397" i="62"/>
  <c r="G893" i="62"/>
  <c r="G389" i="62"/>
  <c r="G1833" i="62"/>
  <c r="G1329" i="62"/>
  <c r="G825" i="62"/>
  <c r="G321" i="62"/>
  <c r="G1785" i="62"/>
  <c r="G1281" i="62"/>
  <c r="G273" i="62"/>
  <c r="G777" i="62"/>
  <c r="G1737" i="62"/>
  <c r="G1233" i="62"/>
  <c r="G225" i="62"/>
  <c r="G729" i="62"/>
  <c r="G1689" i="62"/>
  <c r="G1185" i="62"/>
  <c r="G177" i="62"/>
  <c r="G681" i="62"/>
  <c r="G1641" i="62"/>
  <c r="G1137" i="62"/>
  <c r="G129" i="62"/>
  <c r="G633" i="62"/>
  <c r="G1595" i="62"/>
  <c r="G587" i="62"/>
  <c r="G83" i="62"/>
  <c r="G1091" i="62"/>
  <c r="G1559" i="62"/>
  <c r="G551" i="62"/>
  <c r="G47" i="62"/>
  <c r="G1055" i="62"/>
  <c r="G1525" i="62"/>
  <c r="G517" i="62"/>
  <c r="G13" i="62"/>
  <c r="G1021" i="62"/>
  <c r="G1974" i="62"/>
  <c r="G1470" i="62"/>
  <c r="G966" i="62"/>
  <c r="G462" i="62"/>
  <c r="G1902" i="62"/>
  <c r="G1398" i="62"/>
  <c r="G894" i="62"/>
  <c r="G390" i="62"/>
  <c r="G1834" i="62"/>
  <c r="G1330" i="62"/>
  <c r="G826" i="62"/>
  <c r="G322" i="62"/>
  <c r="G1786" i="62"/>
  <c r="G1282" i="62"/>
  <c r="G778" i="62"/>
  <c r="G274" i="62"/>
  <c r="G1738" i="62"/>
  <c r="G1234" i="62"/>
  <c r="G730" i="62"/>
  <c r="G226" i="62"/>
  <c r="G1690" i="62"/>
  <c r="G1186" i="62"/>
  <c r="G682" i="62"/>
  <c r="G178" i="62"/>
  <c r="G1642" i="62"/>
  <c r="G1138" i="62"/>
  <c r="G634" i="62"/>
  <c r="G130" i="62"/>
  <c r="G1596" i="62"/>
  <c r="G1092" i="62"/>
  <c r="G588" i="62"/>
  <c r="G84" i="62"/>
  <c r="G1560" i="62"/>
  <c r="G1056" i="62"/>
  <c r="G552" i="62"/>
  <c r="G48" i="62"/>
  <c r="G2011" i="62"/>
  <c r="G1507" i="62"/>
  <c r="G1003" i="62"/>
  <c r="G499" i="62"/>
  <c r="G1939" i="62"/>
  <c r="G1435" i="62"/>
  <c r="G931" i="62"/>
  <c r="G427" i="62"/>
  <c r="G1867" i="62"/>
  <c r="G1363" i="62"/>
  <c r="G859" i="62"/>
  <c r="G355" i="62"/>
  <c r="G1811" i="62"/>
  <c r="G803" i="62"/>
  <c r="G1307" i="62"/>
  <c r="G299" i="62"/>
  <c r="G1763" i="62"/>
  <c r="G755" i="62"/>
  <c r="G1259" i="62"/>
  <c r="Q1259" i="62" s="1"/>
  <c r="G251" i="62"/>
  <c r="G1715" i="62"/>
  <c r="G707" i="62"/>
  <c r="G1211" i="62"/>
  <c r="G203" i="62"/>
  <c r="G1667" i="62"/>
  <c r="G659" i="62"/>
  <c r="G155" i="62"/>
  <c r="G1163" i="62"/>
  <c r="G1619" i="62"/>
  <c r="G611" i="62"/>
  <c r="G107" i="62"/>
  <c r="G1115" i="62"/>
  <c r="G1982" i="62"/>
  <c r="G1478" i="62"/>
  <c r="G974" i="62"/>
  <c r="G470" i="62"/>
  <c r="G1910" i="62"/>
  <c r="G902" i="62"/>
  <c r="G1406" i="62"/>
  <c r="G398" i="62"/>
  <c r="G2013" i="62"/>
  <c r="G1509" i="62"/>
  <c r="G501" i="62"/>
  <c r="G1005" i="62"/>
  <c r="G1941" i="62"/>
  <c r="G1437" i="62"/>
  <c r="G429" i="62"/>
  <c r="G933" i="62"/>
  <c r="G1869" i="62"/>
  <c r="G1365" i="62"/>
  <c r="G357" i="62"/>
  <c r="G861" i="62"/>
  <c r="AG66" i="60"/>
  <c r="AF54" i="60"/>
  <c r="AG76" i="60"/>
  <c r="AF70" i="60"/>
  <c r="AH54" i="60"/>
  <c r="AF101" i="60"/>
  <c r="AG72" i="60"/>
  <c r="AH107" i="60"/>
  <c r="AF59" i="60"/>
  <c r="AH30" i="60"/>
  <c r="AF92" i="60"/>
  <c r="AF40" i="60"/>
  <c r="AF116" i="60"/>
  <c r="AF110" i="60"/>
  <c r="AG15" i="60"/>
  <c r="AH111" i="60"/>
  <c r="AH76" i="60"/>
  <c r="AH114" i="60"/>
  <c r="AH39" i="60"/>
  <c r="AH61" i="60"/>
  <c r="AG97" i="60"/>
  <c r="AG77" i="60"/>
  <c r="AH47" i="60"/>
  <c r="AF29" i="60"/>
  <c r="AG9" i="60"/>
  <c r="H1384" i="62"/>
  <c r="Q1384" i="62" s="1"/>
  <c r="H1744" i="62"/>
  <c r="Q1744" i="62" s="1"/>
  <c r="Q1616" i="62"/>
  <c r="H1616" i="62"/>
  <c r="H1520" i="62"/>
  <c r="Q1820" i="62"/>
  <c r="H1820" i="62"/>
  <c r="Q1628" i="62"/>
  <c r="H1628" i="62"/>
  <c r="H10" i="62"/>
  <c r="H1354" i="62"/>
  <c r="Q1354" i="62" s="1"/>
  <c r="Q583" i="62"/>
  <c r="H583" i="62"/>
  <c r="H216" i="62"/>
  <c r="Q216" i="62" s="1"/>
  <c r="Q418" i="62"/>
  <c r="H418" i="62"/>
  <c r="Q1006" i="62"/>
  <c r="H1006" i="62"/>
  <c r="H1292" i="62"/>
  <c r="Q1292" i="62" s="1"/>
  <c r="H514" i="62"/>
  <c r="Q816" i="62"/>
  <c r="H816" i="62"/>
  <c r="H1024" i="62"/>
  <c r="Q1024" i="62" s="1"/>
  <c r="H574" i="62"/>
  <c r="Q1172" i="62"/>
  <c r="H1172" i="62"/>
  <c r="H856" i="62"/>
  <c r="Q856" i="62" s="1"/>
  <c r="H744" i="62"/>
  <c r="Q744" i="62" s="1"/>
  <c r="Q316" i="62"/>
  <c r="H316" i="62"/>
  <c r="H40" i="62"/>
  <c r="Q180" i="62"/>
  <c r="H180" i="62"/>
  <c r="Q1390" i="62"/>
  <c r="H1390" i="62"/>
  <c r="H1228" i="62"/>
  <c r="H1824" i="62"/>
  <c r="Q1824" i="62" s="1"/>
  <c r="Q92" i="62"/>
  <c r="H92" i="62"/>
  <c r="H264" i="62"/>
  <c r="Q264" i="62" s="1"/>
  <c r="AJ6" i="60"/>
  <c r="G1520" i="62"/>
  <c r="Q1520" i="62" s="1"/>
  <c r="G1016" i="62"/>
  <c r="Q1016" i="62" s="1"/>
  <c r="G512" i="62"/>
  <c r="G8" i="62"/>
  <c r="Q8" i="62" s="1"/>
  <c r="G1962" i="62"/>
  <c r="G1458" i="62"/>
  <c r="G450" i="62"/>
  <c r="G954" i="62"/>
  <c r="G1590" i="62"/>
  <c r="G1086" i="62"/>
  <c r="G582" i="62"/>
  <c r="G78" i="62"/>
  <c r="G1970" i="62"/>
  <c r="G1466" i="62"/>
  <c r="G962" i="62"/>
  <c r="G458" i="62"/>
  <c r="AF36" i="60"/>
  <c r="AG84" i="60"/>
  <c r="H43" i="62"/>
  <c r="G2014" i="62"/>
  <c r="G1006" i="62"/>
  <c r="G1510" i="62"/>
  <c r="Q1510" i="62" s="1"/>
  <c r="G502" i="62"/>
  <c r="AJ63" i="60"/>
  <c r="G1716" i="62"/>
  <c r="Q1716" i="62" s="1"/>
  <c r="G1212" i="62"/>
  <c r="Q1212" i="62" s="1"/>
  <c r="G708" i="62"/>
  <c r="Q708" i="62" s="1"/>
  <c r="G204" i="62"/>
  <c r="Q204" i="62" s="1"/>
  <c r="AJ27" i="60"/>
  <c r="G1579" i="62"/>
  <c r="Q1579" i="62" s="1"/>
  <c r="G1075" i="62"/>
  <c r="Q1075" i="62" s="1"/>
  <c r="G571" i="62"/>
  <c r="Q571" i="62" s="1"/>
  <c r="G67" i="62"/>
  <c r="G1813" i="62"/>
  <c r="G1309" i="62"/>
  <c r="G805" i="62"/>
  <c r="G301" i="62"/>
  <c r="Q301" i="62" s="1"/>
  <c r="G1621" i="62"/>
  <c r="G613" i="62"/>
  <c r="G1117" i="62"/>
  <c r="G109" i="62"/>
  <c r="G1839" i="62"/>
  <c r="G1335" i="62"/>
  <c r="G831" i="62"/>
  <c r="G327" i="62"/>
  <c r="AJ117" i="60"/>
  <c r="G1978" i="62"/>
  <c r="Q1978" i="62" s="1"/>
  <c r="G970" i="62"/>
  <c r="Q970" i="62" s="1"/>
  <c r="G1474" i="62"/>
  <c r="Q1474" i="62" s="1"/>
  <c r="G466" i="62"/>
  <c r="Q466" i="62" s="1"/>
  <c r="AJ69" i="60"/>
  <c r="G1740" i="62"/>
  <c r="Q1740" i="62" s="1"/>
  <c r="G1236" i="62"/>
  <c r="Q1236" i="62" s="1"/>
  <c r="G732" i="62"/>
  <c r="Q732" i="62" s="1"/>
  <c r="G228" i="62"/>
  <c r="Q228" i="62" s="1"/>
  <c r="AJ21" i="60"/>
  <c r="G1561" i="62"/>
  <c r="Q1561" i="62" s="1"/>
  <c r="G553" i="62"/>
  <c r="Q553" i="62" s="1"/>
  <c r="G49" i="62"/>
  <c r="Q49" i="62" s="1"/>
  <c r="G1057" i="62"/>
  <c r="Q1057" i="62" s="1"/>
  <c r="AJ104" i="60"/>
  <c r="G1900" i="62"/>
  <c r="Q1900" i="62" s="1"/>
  <c r="G1396" i="62"/>
  <c r="Q1396" i="62" s="1"/>
  <c r="G892" i="62"/>
  <c r="Q892" i="62" s="1"/>
  <c r="G388" i="62"/>
  <c r="Q388" i="62" s="1"/>
  <c r="AJ80" i="60"/>
  <c r="G1784" i="62"/>
  <c r="Q1784" i="62" s="1"/>
  <c r="G1280" i="62"/>
  <c r="Q1280" i="62" s="1"/>
  <c r="G776" i="62"/>
  <c r="Q776" i="62" s="1"/>
  <c r="G272" i="62"/>
  <c r="Q272" i="62" s="1"/>
  <c r="AJ56" i="60"/>
  <c r="G1688" i="62"/>
  <c r="Q1688" i="62" s="1"/>
  <c r="G1184" i="62"/>
  <c r="Q1184" i="62" s="1"/>
  <c r="G680" i="62"/>
  <c r="G176" i="62"/>
  <c r="Q176" i="62" s="1"/>
  <c r="AJ32" i="60"/>
  <c r="G1594" i="62"/>
  <c r="Q1594" i="62" s="1"/>
  <c r="G1090" i="62"/>
  <c r="Q1090" i="62" s="1"/>
  <c r="G586" i="62"/>
  <c r="Q586" i="62" s="1"/>
  <c r="G82" i="62"/>
  <c r="Q82" i="62" s="1"/>
  <c r="AJ8" i="60"/>
  <c r="G1524" i="62"/>
  <c r="Q1524" i="62" s="1"/>
  <c r="G1020" i="62"/>
  <c r="Q1020" i="62" s="1"/>
  <c r="G516" i="62"/>
  <c r="G12" i="62"/>
  <c r="Q12" i="62" s="1"/>
  <c r="G1966" i="62"/>
  <c r="Q1966" i="62" s="1"/>
  <c r="G958" i="62"/>
  <c r="Q958" i="62" s="1"/>
  <c r="G1462" i="62"/>
  <c r="Q1462" i="62" s="1"/>
  <c r="G454" i="62"/>
  <c r="Q454" i="62" s="1"/>
  <c r="G1894" i="62"/>
  <c r="Q1894" i="62" s="1"/>
  <c r="G1390" i="62"/>
  <c r="G886" i="62"/>
  <c r="Q886" i="62" s="1"/>
  <c r="G382" i="62"/>
  <c r="AJ91" i="60"/>
  <c r="G820" i="62"/>
  <c r="Q820" i="62" s="1"/>
  <c r="G1828" i="62"/>
  <c r="Q1828" i="62" s="1"/>
  <c r="G1324" i="62"/>
  <c r="Q1324" i="62" s="1"/>
  <c r="G316" i="62"/>
  <c r="AJ79" i="60"/>
  <c r="G1276" i="62"/>
  <c r="Q1276" i="62" s="1"/>
  <c r="G1780" i="62"/>
  <c r="Q1780" i="62" s="1"/>
  <c r="G772" i="62"/>
  <c r="G268" i="62"/>
  <c r="AJ67" i="60"/>
  <c r="G1732" i="62"/>
  <c r="Q1732" i="62" s="1"/>
  <c r="G724" i="62"/>
  <c r="Q724" i="62" s="1"/>
  <c r="G1228" i="62"/>
  <c r="Q1228" i="62" s="1"/>
  <c r="G220" i="62"/>
  <c r="Q220" i="62" s="1"/>
  <c r="AJ55" i="60"/>
  <c r="G1180" i="62"/>
  <c r="Q1180" i="62" s="1"/>
  <c r="G676" i="62"/>
  <c r="Q676" i="62" s="1"/>
  <c r="G172" i="62"/>
  <c r="Q172" i="62" s="1"/>
  <c r="G1684" i="62"/>
  <c r="Q1684" i="62" s="1"/>
  <c r="AJ43" i="60"/>
  <c r="G1636" i="62"/>
  <c r="Q1636" i="62" s="1"/>
  <c r="G628" i="62"/>
  <c r="Q628" i="62" s="1"/>
  <c r="G124" i="62"/>
  <c r="Q124" i="62" s="1"/>
  <c r="G1132" i="62"/>
  <c r="Q1132" i="62" s="1"/>
  <c r="AJ31" i="60"/>
  <c r="G1591" i="62"/>
  <c r="Q1591" i="62" s="1"/>
  <c r="G1087" i="62"/>
  <c r="Q1087" i="62" s="1"/>
  <c r="G583" i="62"/>
  <c r="G79" i="62"/>
  <c r="Q79" i="62" s="1"/>
  <c r="AJ19" i="60"/>
  <c r="G1555" i="62"/>
  <c r="Q1555" i="62" s="1"/>
  <c r="G1051" i="62"/>
  <c r="Q1051" i="62" s="1"/>
  <c r="G547" i="62"/>
  <c r="Q547" i="62" s="1"/>
  <c r="G43" i="62"/>
  <c r="Q43" i="62" s="1"/>
  <c r="AJ7" i="60"/>
  <c r="G1522" i="62"/>
  <c r="Q1522" i="62" s="1"/>
  <c r="G1018" i="62"/>
  <c r="Q1018" i="62" s="1"/>
  <c r="G514" i="62"/>
  <c r="Q514" i="62" s="1"/>
  <c r="G10" i="62"/>
  <c r="Q10" i="62" s="1"/>
  <c r="G1967" i="62"/>
  <c r="G959" i="62"/>
  <c r="G1463" i="62"/>
  <c r="Q1463" i="62" s="1"/>
  <c r="G455" i="62"/>
  <c r="G1895" i="62"/>
  <c r="G1391" i="62"/>
  <c r="G887" i="62"/>
  <c r="G383" i="62"/>
  <c r="G1829" i="62"/>
  <c r="G1325" i="62"/>
  <c r="G821" i="62"/>
  <c r="G317" i="62"/>
  <c r="G1781" i="62"/>
  <c r="G1277" i="62"/>
  <c r="G773" i="62"/>
  <c r="G269" i="62"/>
  <c r="G1733" i="62"/>
  <c r="G1229" i="62"/>
  <c r="G725" i="62"/>
  <c r="G221" i="62"/>
  <c r="G1685" i="62"/>
  <c r="G1181" i="62"/>
  <c r="G677" i="62"/>
  <c r="G173" i="62"/>
  <c r="G1637" i="62"/>
  <c r="G1133" i="62"/>
  <c r="G629" i="62"/>
  <c r="G125" i="62"/>
  <c r="G1592" i="62"/>
  <c r="G1088" i="62"/>
  <c r="G584" i="62"/>
  <c r="G80" i="62"/>
  <c r="G1556" i="62"/>
  <c r="G1052" i="62"/>
  <c r="G548" i="62"/>
  <c r="G44" i="62"/>
  <c r="G1523" i="62"/>
  <c r="G515" i="62"/>
  <c r="G11" i="62"/>
  <c r="G1019" i="62"/>
  <c r="G1968" i="62"/>
  <c r="G1464" i="62"/>
  <c r="G960" i="62"/>
  <c r="G456" i="62"/>
  <c r="G1896" i="62"/>
  <c r="G1392" i="62"/>
  <c r="G888" i="62"/>
  <c r="G384" i="62"/>
  <c r="G1830" i="62"/>
  <c r="G1326" i="62"/>
  <c r="G822" i="62"/>
  <c r="G318" i="62"/>
  <c r="G1782" i="62"/>
  <c r="G1278" i="62"/>
  <c r="G270" i="62"/>
  <c r="G774" i="62"/>
  <c r="G1734" i="62"/>
  <c r="G1230" i="62"/>
  <c r="G222" i="62"/>
  <c r="G726" i="62"/>
  <c r="Q726" i="62" s="1"/>
  <c r="G1686" i="62"/>
  <c r="G1182" i="62"/>
  <c r="G678" i="62"/>
  <c r="G174" i="62"/>
  <c r="G1638" i="62"/>
  <c r="G1134" i="62"/>
  <c r="Q1134" i="62" s="1"/>
  <c r="G630" i="62"/>
  <c r="G126" i="62"/>
  <c r="G1593" i="62"/>
  <c r="G1089" i="62"/>
  <c r="G81" i="62"/>
  <c r="G585" i="62"/>
  <c r="G1557" i="62"/>
  <c r="G1053" i="62"/>
  <c r="G45" i="62"/>
  <c r="Q45" i="62" s="1"/>
  <c r="G549" i="62"/>
  <c r="G2005" i="62"/>
  <c r="G1501" i="62"/>
  <c r="G997" i="62"/>
  <c r="G493" i="62"/>
  <c r="G925" i="62"/>
  <c r="G1429" i="62"/>
  <c r="G1933" i="62"/>
  <c r="G421" i="62"/>
  <c r="G1861" i="62"/>
  <c r="G853" i="62"/>
  <c r="G349" i="62"/>
  <c r="G1357" i="62"/>
  <c r="G1807" i="62"/>
  <c r="G1303" i="62"/>
  <c r="G799" i="62"/>
  <c r="G295" i="62"/>
  <c r="G1759" i="62"/>
  <c r="G1255" i="62"/>
  <c r="G751" i="62"/>
  <c r="G247" i="62"/>
  <c r="G1711" i="62"/>
  <c r="G1207" i="62"/>
  <c r="G703" i="62"/>
  <c r="G199" i="62"/>
  <c r="G1663" i="62"/>
  <c r="G1159" i="62"/>
  <c r="G655" i="62"/>
  <c r="G151" i="62"/>
  <c r="G1615" i="62"/>
  <c r="G1111" i="62"/>
  <c r="G607" i="62"/>
  <c r="G103" i="62"/>
  <c r="G1976" i="62"/>
  <c r="G1472" i="62"/>
  <c r="G968" i="62"/>
  <c r="G464" i="62"/>
  <c r="G1904" i="62"/>
  <c r="G1400" i="62"/>
  <c r="G896" i="62"/>
  <c r="G392" i="62"/>
  <c r="G2007" i="62"/>
  <c r="G1503" i="62"/>
  <c r="G999" i="62"/>
  <c r="G495" i="62"/>
  <c r="G927" i="62"/>
  <c r="G1431" i="62"/>
  <c r="G1935" i="62"/>
  <c r="G423" i="62"/>
  <c r="G1863" i="62"/>
  <c r="G1359" i="62"/>
  <c r="G855" i="62"/>
  <c r="G351" i="62"/>
  <c r="AF51" i="60"/>
  <c r="AG73" i="60"/>
  <c r="AH46" i="60"/>
  <c r="AF121" i="60"/>
  <c r="AH96" i="60"/>
  <c r="AG54" i="60"/>
  <c r="AG114" i="60"/>
  <c r="AF93" i="60"/>
  <c r="AH44" i="60"/>
  <c r="AG102" i="60"/>
  <c r="AG27" i="60"/>
  <c r="AG51" i="60"/>
  <c r="AF10" i="60"/>
  <c r="AH80" i="60"/>
  <c r="AH40" i="60"/>
  <c r="AH108" i="60"/>
  <c r="AH99" i="60"/>
  <c r="AH87" i="60"/>
  <c r="AF19" i="60"/>
  <c r="AG96" i="60"/>
  <c r="AH33" i="60"/>
  <c r="AH98" i="60"/>
  <c r="AG62" i="60"/>
  <c r="AH84" i="60"/>
  <c r="AH13" i="60"/>
  <c r="AF56" i="60"/>
  <c r="AF22" i="60"/>
  <c r="AH66" i="60"/>
  <c r="AH4" i="60"/>
  <c r="AG22" i="60"/>
  <c r="Q1804" i="62"/>
  <c r="H1804" i="62"/>
  <c r="H1612" i="62"/>
  <c r="Q1612" i="62" s="1"/>
  <c r="Q1372" i="62"/>
  <c r="H1372" i="62"/>
  <c r="H608" i="62"/>
  <c r="Q608" i="62" s="1"/>
  <c r="H796" i="62"/>
  <c r="Q796" i="62" s="1"/>
  <c r="H535" i="62"/>
  <c r="Q535" i="62" s="1"/>
  <c r="Q964" i="62"/>
  <c r="H964" i="62"/>
  <c r="H982" i="62"/>
  <c r="Q982" i="62" s="1"/>
  <c r="Q772" i="62"/>
  <c r="H772" i="62"/>
  <c r="H508" i="62"/>
  <c r="Q508" i="62" s="1"/>
  <c r="H1304" i="62"/>
  <c r="Q1304" i="62" s="1"/>
  <c r="H1016" i="62"/>
  <c r="Q1316" i="62"/>
  <c r="H1316" i="62"/>
  <c r="H1156" i="62"/>
  <c r="Q1156" i="62" s="1"/>
  <c r="Q800" i="62"/>
  <c r="H800" i="62"/>
  <c r="H589" i="62"/>
  <c r="Q589" i="62" s="1"/>
  <c r="H268" i="62"/>
  <c r="H512" i="62"/>
  <c r="Q512" i="62" s="1"/>
  <c r="Q680" i="62"/>
  <c r="H680" i="62"/>
  <c r="H1366" i="62"/>
  <c r="Q1366" i="62" s="1"/>
  <c r="Q1426" i="62"/>
  <c r="H1426" i="62"/>
  <c r="H55" i="62"/>
  <c r="H34" i="62"/>
  <c r="Q34" i="62" s="1"/>
  <c r="H2002" i="62"/>
  <c r="Q2002" i="62" s="1"/>
  <c r="H2014" i="62"/>
  <c r="Q2014" i="62" s="1"/>
  <c r="H2008" i="62"/>
  <c r="Q2008" i="62" s="1"/>
  <c r="H1996" i="62"/>
  <c r="Q1996" i="62" s="1"/>
  <c r="F990" i="62"/>
  <c r="F1392" i="62"/>
  <c r="F766" i="62"/>
  <c r="F1889" i="62"/>
  <c r="F1237" i="62"/>
  <c r="F68" i="62"/>
  <c r="F1956" i="62"/>
  <c r="F339" i="62"/>
  <c r="F363" i="62"/>
  <c r="F387" i="62"/>
  <c r="F411" i="62"/>
  <c r="F435" i="62"/>
  <c r="F459" i="62"/>
  <c r="F483" i="62"/>
  <c r="F507" i="62"/>
  <c r="F1358" i="62"/>
  <c r="F374" i="62"/>
  <c r="F398" i="62"/>
  <c r="F422" i="62"/>
  <c r="F446" i="62"/>
  <c r="F470" i="62"/>
  <c r="F494" i="62"/>
  <c r="F462" i="62"/>
  <c r="F372" i="62"/>
  <c r="F298" i="62"/>
  <c r="F275" i="62"/>
  <c r="F291" i="62"/>
  <c r="F307" i="62"/>
  <c r="F323" i="62"/>
  <c r="F343" i="62"/>
  <c r="F871" i="62"/>
  <c r="F391" i="62"/>
  <c r="F415" i="62"/>
  <c r="F439" i="62"/>
  <c r="F463" i="62"/>
  <c r="F487" i="62"/>
  <c r="F775" i="62"/>
  <c r="F721" i="62"/>
  <c r="F157" i="62"/>
  <c r="F97" i="62"/>
  <c r="F611" i="62"/>
  <c r="F123" i="62"/>
  <c r="F139" i="62"/>
  <c r="F155" i="62"/>
  <c r="F171" i="62"/>
  <c r="F187" i="62"/>
  <c r="F203" i="62"/>
  <c r="F219" i="62"/>
  <c r="F235" i="62"/>
  <c r="F251" i="62"/>
  <c r="F267" i="62"/>
  <c r="F41" i="62"/>
  <c r="F205" i="62"/>
  <c r="F258" i="62"/>
  <c r="F242" i="62"/>
  <c r="F222" i="62"/>
  <c r="F198" i="62"/>
  <c r="F182" i="62"/>
  <c r="F162" i="62"/>
  <c r="F138" i="62"/>
  <c r="F1130" i="62"/>
  <c r="F94" i="62"/>
  <c r="F579" i="62"/>
  <c r="F567" i="62"/>
  <c r="F555" i="62"/>
  <c r="F39" i="62"/>
  <c r="F531" i="62"/>
  <c r="F87" i="62"/>
  <c r="F1875" i="62"/>
  <c r="F1923" i="62"/>
  <c r="F1971" i="62"/>
  <c r="F1515" i="62"/>
  <c r="F1886" i="62"/>
  <c r="F1934" i="62"/>
  <c r="F1982" i="62"/>
  <c r="F1974" i="62"/>
  <c r="F1810" i="62"/>
  <c r="F1803" i="62"/>
  <c r="F1835" i="62"/>
  <c r="F1855" i="62"/>
  <c r="F1903" i="62"/>
  <c r="F1951" i="62"/>
  <c r="F1495" i="62"/>
  <c r="F1729" i="62"/>
  <c r="F1609" i="62"/>
  <c r="F1147" i="62"/>
  <c r="F1179" i="62"/>
  <c r="F1211" i="62"/>
  <c r="F1747" i="62"/>
  <c r="F1779" i="62"/>
  <c r="F1717" i="62"/>
  <c r="F1754" i="62"/>
  <c r="F1710" i="62"/>
  <c r="F1674" i="62"/>
  <c r="F1634" i="62"/>
  <c r="F1083" i="62"/>
  <c r="F1059" i="62"/>
  <c r="F1035" i="62"/>
  <c r="F2016" i="62"/>
  <c r="F1962" i="62"/>
  <c r="F1914" i="62"/>
  <c r="F1860" i="62"/>
  <c r="F1818" i="62"/>
  <c r="F1002" i="62"/>
  <c r="F1714" i="62"/>
  <c r="F1475" i="62"/>
  <c r="F1907" i="62"/>
  <c r="F1847" i="62"/>
  <c r="F1297" i="62"/>
  <c r="F1757" i="62"/>
  <c r="F1713" i="62"/>
  <c r="F1973" i="62"/>
  <c r="F843" i="62"/>
  <c r="F867" i="62"/>
  <c r="F891" i="62"/>
  <c r="F915" i="62"/>
  <c r="F939" i="62"/>
  <c r="F963" i="62"/>
  <c r="F987" i="62"/>
  <c r="F1011" i="62"/>
  <c r="F350" i="62"/>
  <c r="H350" i="62" s="1"/>
  <c r="Q350" i="62" s="1"/>
  <c r="F1382" i="62"/>
  <c r="F1406" i="62"/>
  <c r="H1406" i="62" s="1"/>
  <c r="Q1406" i="62" s="1"/>
  <c r="F1430" i="62"/>
  <c r="F1454" i="62"/>
  <c r="F1478" i="62"/>
  <c r="F1502" i="62"/>
  <c r="F1470" i="62"/>
  <c r="F876" i="62"/>
  <c r="F1306" i="62"/>
  <c r="F779" i="62"/>
  <c r="H779" i="62" s="1"/>
  <c r="Q779" i="62" s="1"/>
  <c r="F795" i="62"/>
  <c r="F811" i="62"/>
  <c r="F827" i="62"/>
  <c r="F847" i="62"/>
  <c r="F367" i="62"/>
  <c r="Q895" i="62"/>
  <c r="F895" i="62"/>
  <c r="H895" i="62" s="1"/>
  <c r="F919" i="62"/>
  <c r="Q943" i="62"/>
  <c r="F943" i="62"/>
  <c r="H943" i="62" s="1"/>
  <c r="F967" i="62"/>
  <c r="Q991" i="62"/>
  <c r="F991" i="62"/>
  <c r="H991" i="62" s="1"/>
  <c r="F271" i="62"/>
  <c r="F217" i="62"/>
  <c r="F661" i="62"/>
  <c r="F601" i="62"/>
  <c r="F107" i="62"/>
  <c r="F627" i="62"/>
  <c r="H627" i="62" s="1"/>
  <c r="Q627" i="62" s="1"/>
  <c r="F643" i="62"/>
  <c r="F659" i="62"/>
  <c r="F675" i="62"/>
  <c r="F691" i="62"/>
  <c r="F707" i="62"/>
  <c r="F723" i="62"/>
  <c r="F739" i="62"/>
  <c r="Q755" i="62"/>
  <c r="F755" i="62"/>
  <c r="H755" i="62" s="1"/>
  <c r="F771" i="62"/>
  <c r="F545" i="62"/>
  <c r="H545" i="62" s="1"/>
  <c r="Q545" i="62" s="1"/>
  <c r="F709" i="62"/>
  <c r="F1266" i="62"/>
  <c r="F1250" i="62"/>
  <c r="F1230" i="62"/>
  <c r="F1206" i="62"/>
  <c r="F1190" i="62"/>
  <c r="H1190" i="62" s="1"/>
  <c r="Q1190" i="62" s="1"/>
  <c r="F1170" i="62"/>
  <c r="F1146" i="62"/>
  <c r="F122" i="62"/>
  <c r="F1102" i="62"/>
  <c r="F75" i="62"/>
  <c r="F63" i="62"/>
  <c r="F51" i="62"/>
  <c r="F543" i="62"/>
  <c r="H543" i="62" s="1"/>
  <c r="Q543" i="62" s="1"/>
  <c r="F27" i="62"/>
  <c r="F591" i="62"/>
  <c r="H591" i="62" s="1"/>
  <c r="Q591" i="62" s="1"/>
  <c r="F1008" i="62"/>
  <c r="F984" i="62"/>
  <c r="F1458" i="62"/>
  <c r="F924" i="62"/>
  <c r="F1410" i="62"/>
  <c r="Q1386" i="62"/>
  <c r="F1386" i="62"/>
  <c r="H1386" i="62" s="1"/>
  <c r="F852" i="62"/>
  <c r="F821" i="62"/>
  <c r="F306" i="62"/>
  <c r="F286" i="62"/>
  <c r="F498" i="62"/>
  <c r="F1210" i="62"/>
  <c r="F1001" i="62"/>
  <c r="Q1979" i="62"/>
  <c r="F1979" i="62"/>
  <c r="H1979" i="62" s="1"/>
  <c r="F437" i="62"/>
  <c r="Q899" i="62"/>
  <c r="F899" i="62"/>
  <c r="H899" i="62" s="1"/>
  <c r="F869" i="62"/>
  <c r="F335" i="62"/>
  <c r="F309" i="62"/>
  <c r="F793" i="62"/>
  <c r="F773" i="62"/>
  <c r="Q245" i="62"/>
  <c r="F245" i="62"/>
  <c r="H245" i="62" s="1"/>
  <c r="F729" i="62"/>
  <c r="F201" i="62"/>
  <c r="F685" i="62"/>
  <c r="F161" i="62"/>
  <c r="F133" i="62"/>
  <c r="F113" i="62"/>
  <c r="F93" i="62"/>
  <c r="Q77" i="62"/>
  <c r="F77" i="62"/>
  <c r="H77" i="62" s="1"/>
  <c r="F62" i="62"/>
  <c r="Q1562" i="62"/>
  <c r="F1562" i="62"/>
  <c r="H1562" i="62" s="1"/>
  <c r="F1017" i="62"/>
  <c r="F521" i="62"/>
  <c r="F533" i="62"/>
  <c r="F1857" i="62"/>
  <c r="F1905" i="62"/>
  <c r="F1929" i="62"/>
  <c r="H1929" i="62" s="1"/>
  <c r="Q1929" i="62" s="1"/>
  <c r="F969" i="62"/>
  <c r="F489" i="62"/>
  <c r="F860" i="62"/>
  <c r="F884" i="62"/>
  <c r="F1436" i="62"/>
  <c r="F980" i="62"/>
  <c r="F965" i="62"/>
  <c r="F875" i="62"/>
  <c r="H875" i="62" s="1"/>
  <c r="F783" i="62"/>
  <c r="F799" i="62"/>
  <c r="H799" i="62" s="1"/>
  <c r="Q799" i="62" s="1"/>
  <c r="F831" i="62"/>
  <c r="F373" i="62"/>
  <c r="F925" i="62"/>
  <c r="F469" i="62"/>
  <c r="F997" i="62"/>
  <c r="Q681" i="62"/>
  <c r="F681" i="62"/>
  <c r="H681" i="62" s="1"/>
  <c r="F95" i="62"/>
  <c r="F631" i="62"/>
  <c r="F663" i="62"/>
  <c r="F175" i="62"/>
  <c r="F207" i="62"/>
  <c r="F239" i="62"/>
  <c r="F759" i="62"/>
  <c r="F137" i="62"/>
  <c r="H137" i="62" s="1"/>
  <c r="Q137" i="62" s="1"/>
  <c r="F1262" i="62"/>
  <c r="Q1222" i="62"/>
  <c r="F1222" i="62"/>
  <c r="H1222" i="62" s="1"/>
  <c r="F1202" i="62"/>
  <c r="F1162" i="62"/>
  <c r="F1118" i="62"/>
  <c r="F576" i="62"/>
  <c r="F48" i="62"/>
  <c r="Q24" i="62"/>
  <c r="F24" i="62"/>
  <c r="H24" i="62" s="1"/>
  <c r="F491" i="62"/>
  <c r="F1482" i="62"/>
  <c r="F414" i="62"/>
  <c r="F1404" i="62"/>
  <c r="F840" i="62"/>
  <c r="F1310" i="62"/>
  <c r="F912" i="62"/>
  <c r="Q989" i="62"/>
  <c r="F989" i="62"/>
  <c r="H989" i="62" s="1"/>
  <c r="F425" i="62"/>
  <c r="Q893" i="62"/>
  <c r="F893" i="62"/>
  <c r="H893" i="62" s="1"/>
  <c r="F329" i="62"/>
  <c r="F789" i="62"/>
  <c r="F745" i="62"/>
  <c r="F697" i="62"/>
  <c r="F153" i="62"/>
  <c r="F109" i="62"/>
  <c r="H109" i="62" s="1"/>
  <c r="Q109" i="62" s="1"/>
  <c r="F1586" i="62"/>
  <c r="F1055" i="62"/>
  <c r="F20" i="62"/>
  <c r="F536" i="62"/>
  <c r="F885" i="62"/>
  <c r="F933" i="62"/>
  <c r="F981" i="62"/>
  <c r="F872" i="62"/>
  <c r="H872" i="62" s="1"/>
  <c r="Q872" i="62" s="1"/>
  <c r="F920" i="62"/>
  <c r="F968" i="62"/>
  <c r="H968" i="62" s="1"/>
  <c r="F936" i="62"/>
  <c r="F791" i="62"/>
  <c r="F841" i="62"/>
  <c r="F889" i="62"/>
  <c r="F457" i="62"/>
  <c r="F1226" i="62"/>
  <c r="H1226" i="62" s="1"/>
  <c r="Q1226" i="62" s="1"/>
  <c r="F607" i="62"/>
  <c r="F655" i="62"/>
  <c r="F703" i="62"/>
  <c r="F751" i="62"/>
  <c r="F701" i="62"/>
  <c r="F246" i="62"/>
  <c r="F186" i="62"/>
  <c r="Q126" i="62"/>
  <c r="F126" i="62"/>
  <c r="H126" i="62" s="1"/>
  <c r="F66" i="62"/>
  <c r="F30" i="62"/>
  <c r="H30" i="62" s="1"/>
  <c r="Q30" i="62" s="1"/>
  <c r="F486" i="62"/>
  <c r="F456" i="62"/>
  <c r="F384" i="62"/>
  <c r="F310" i="62"/>
  <c r="F1270" i="62"/>
  <c r="Q443" i="62"/>
  <c r="F443" i="62"/>
  <c r="H443" i="62" s="1"/>
  <c r="F881" i="62"/>
  <c r="F293" i="62"/>
  <c r="F229" i="62"/>
  <c r="F165" i="62"/>
  <c r="F1633" i="62"/>
  <c r="F1580" i="62"/>
  <c r="F1527" i="62"/>
  <c r="F542" i="62"/>
  <c r="H542" i="62" s="1"/>
  <c r="Q542" i="62" s="1"/>
  <c r="F1881" i="62"/>
  <c r="Q1953" i="62"/>
  <c r="F1953" i="62"/>
  <c r="H1953" i="62" s="1"/>
  <c r="F1341" i="62"/>
  <c r="F1412" i="62"/>
  <c r="F1460" i="62"/>
  <c r="F1508" i="62"/>
  <c r="F1809" i="62"/>
  <c r="F1319" i="62"/>
  <c r="H1319" i="62" s="1"/>
  <c r="F1357" i="62"/>
  <c r="F1405" i="62"/>
  <c r="F1453" i="62"/>
  <c r="F1245" i="62"/>
  <c r="F1125" i="62"/>
  <c r="F1119" i="62"/>
  <c r="F1151" i="62"/>
  <c r="F1199" i="62"/>
  <c r="H1199" i="62" s="1"/>
  <c r="Q1199" i="62" s="1"/>
  <c r="F1231" i="62"/>
  <c r="F1603" i="62"/>
  <c r="H1603" i="62" s="1"/>
  <c r="Q1603" i="62" s="1"/>
  <c r="F1265" i="62"/>
  <c r="F738" i="62"/>
  <c r="F678" i="62"/>
  <c r="F638" i="62"/>
  <c r="F594" i="62"/>
  <c r="Q1068" i="62"/>
  <c r="F1068" i="62"/>
  <c r="H1068" i="62" s="1"/>
  <c r="F1044" i="62"/>
  <c r="F1013" i="62"/>
  <c r="F948" i="62"/>
  <c r="F1374" i="62"/>
  <c r="F1326" i="62"/>
  <c r="F1290" i="62"/>
  <c r="F1150" i="62"/>
  <c r="Q959" i="62"/>
  <c r="F959" i="62"/>
  <c r="H959" i="62" s="1"/>
  <c r="F863" i="62"/>
  <c r="Q1817" i="62"/>
  <c r="F1817" i="62"/>
  <c r="H1817" i="62" s="1"/>
  <c r="F261" i="62"/>
  <c r="F221" i="62"/>
  <c r="F1685" i="62"/>
  <c r="F1137" i="62"/>
  <c r="F1097" i="62"/>
  <c r="F59" i="62"/>
  <c r="H59" i="62" s="1"/>
  <c r="Q59" i="62" s="1"/>
  <c r="F11" i="62"/>
  <c r="F2013" i="62"/>
  <c r="F2000" i="62"/>
  <c r="F1854" i="62"/>
  <c r="F1815" i="62"/>
  <c r="F1369" i="62"/>
  <c r="F1441" i="62"/>
  <c r="F2017" i="62"/>
  <c r="F1610" i="62"/>
  <c r="Q1647" i="62"/>
  <c r="F1647" i="62"/>
  <c r="H1647" i="62" s="1"/>
  <c r="F1679" i="62"/>
  <c r="F1727" i="62"/>
  <c r="F1775" i="62"/>
  <c r="F1778" i="62"/>
  <c r="F1718" i="62"/>
  <c r="Q1658" i="62"/>
  <c r="F1658" i="62"/>
  <c r="H1658" i="62" s="1"/>
  <c r="F1590" i="62"/>
  <c r="F1554" i="62"/>
  <c r="F1511" i="62"/>
  <c r="F1938" i="62"/>
  <c r="F1866" i="62"/>
  <c r="F1802" i="62"/>
  <c r="F1596" i="62"/>
  <c r="Q1919" i="62"/>
  <c r="F1919" i="62"/>
  <c r="H1919" i="62" s="1"/>
  <c r="F1321" i="62"/>
  <c r="Q1761" i="62"/>
  <c r="F1761" i="62"/>
  <c r="H1761" i="62" s="1"/>
  <c r="F1697" i="62"/>
  <c r="F1613" i="62"/>
  <c r="F1061" i="62"/>
  <c r="F1034" i="62"/>
  <c r="F351" i="62"/>
  <c r="F375" i="62"/>
  <c r="H375" i="62" s="1"/>
  <c r="Q375" i="62" s="1"/>
  <c r="F903" i="62"/>
  <c r="F423" i="62"/>
  <c r="F447" i="62"/>
  <c r="F471" i="62"/>
  <c r="F999" i="62"/>
  <c r="F338" i="62"/>
  <c r="F362" i="62"/>
  <c r="F386" i="62"/>
  <c r="H386" i="62" s="1"/>
  <c r="Q386" i="62" s="1"/>
  <c r="F410" i="62"/>
  <c r="F1442" i="62"/>
  <c r="H1442" i="62" s="1"/>
  <c r="Q1442" i="62" s="1"/>
  <c r="F1466" i="62"/>
  <c r="F482" i="62"/>
  <c r="F506" i="62"/>
  <c r="F935" i="62"/>
  <c r="F845" i="62"/>
  <c r="F781" i="62"/>
  <c r="H781" i="62" s="1"/>
  <c r="Q781" i="62" s="1"/>
  <c r="F283" i="62"/>
  <c r="F299" i="62"/>
  <c r="F315" i="62"/>
  <c r="F331" i="62"/>
  <c r="F355" i="62"/>
  <c r="F379" i="62"/>
  <c r="F403" i="62"/>
  <c r="Q427" i="62"/>
  <c r="F427" i="62"/>
  <c r="H427" i="62" s="1"/>
  <c r="F451" i="62"/>
  <c r="F475" i="62"/>
  <c r="H475" i="62" s="1"/>
  <c r="Q475" i="62" s="1"/>
  <c r="F499" i="62"/>
  <c r="F1246" i="62"/>
  <c r="F178" i="62"/>
  <c r="F118" i="62"/>
  <c r="F99" i="62"/>
  <c r="Q115" i="62"/>
  <c r="F115" i="62"/>
  <c r="H115" i="62" s="1"/>
  <c r="F131" i="62"/>
  <c r="F147" i="62"/>
  <c r="F163" i="62"/>
  <c r="F179" i="62"/>
  <c r="F195" i="62"/>
  <c r="F211" i="62"/>
  <c r="F1739" i="62"/>
  <c r="F243" i="62"/>
  <c r="H243" i="62" s="1"/>
  <c r="Q243" i="62" s="1"/>
  <c r="F259" i="62"/>
  <c r="F86" i="62"/>
  <c r="H86" i="62" s="1"/>
  <c r="F145" i="62"/>
  <c r="F769" i="62"/>
  <c r="F250" i="62"/>
  <c r="F230" i="62"/>
  <c r="F210" i="62"/>
  <c r="F190" i="62"/>
  <c r="H190" i="62" s="1"/>
  <c r="Q190" i="62" s="1"/>
  <c r="F170" i="62"/>
  <c r="F150" i="62"/>
  <c r="F130" i="62"/>
  <c r="F106" i="62"/>
  <c r="F81" i="62"/>
  <c r="F69" i="62"/>
  <c r="F561" i="62"/>
  <c r="F45" i="62"/>
  <c r="H45" i="62" s="1"/>
  <c r="F33" i="62"/>
  <c r="F525" i="62"/>
  <c r="H525" i="62" s="1"/>
  <c r="Q525" i="62" s="1"/>
  <c r="F325" i="62"/>
  <c r="F492" i="62"/>
  <c r="F468" i="62"/>
  <c r="F438" i="62"/>
  <c r="F413" i="62"/>
  <c r="Q1347" i="62"/>
  <c r="F1347" i="62"/>
  <c r="H1347" i="62" s="1"/>
  <c r="F1371" i="62"/>
  <c r="F1395" i="62"/>
  <c r="F1419" i="62"/>
  <c r="F1443" i="62"/>
  <c r="F1467" i="62"/>
  <c r="F1995" i="62"/>
  <c r="F2019" i="62"/>
  <c r="Q854" i="62"/>
  <c r="F854" i="62"/>
  <c r="H854" i="62" s="1"/>
  <c r="F878" i="62"/>
  <c r="Q902" i="62"/>
  <c r="F902" i="62"/>
  <c r="H902" i="62" s="1"/>
  <c r="F926" i="62"/>
  <c r="F950" i="62"/>
  <c r="F974" i="62"/>
  <c r="F998" i="62"/>
  <c r="F966" i="62"/>
  <c r="F1380" i="62"/>
  <c r="H1380" i="62" s="1"/>
  <c r="Q1380" i="62" s="1"/>
  <c r="F802" i="62"/>
  <c r="F1283" i="62"/>
  <c r="F1299" i="62"/>
  <c r="F1315" i="62"/>
  <c r="F1331" i="62"/>
  <c r="F1351" i="62"/>
  <c r="F1375" i="62"/>
  <c r="Q1399" i="62"/>
  <c r="F1399" i="62"/>
  <c r="H1399" i="62" s="1"/>
  <c r="F1423" i="62"/>
  <c r="F1447" i="62"/>
  <c r="H1447" i="62" s="1"/>
  <c r="Q1447" i="62" s="1"/>
  <c r="F1975" i="62"/>
  <c r="F1999" i="62"/>
  <c r="F1279" i="62"/>
  <c r="F1225" i="62"/>
  <c r="F1165" i="62"/>
  <c r="F1105" i="62"/>
  <c r="H1105" i="62" s="1"/>
  <c r="Q1105" i="62" s="1"/>
  <c r="F1619" i="62"/>
  <c r="F1635" i="62"/>
  <c r="F1651" i="62"/>
  <c r="F1667" i="62"/>
  <c r="F1683" i="62"/>
  <c r="F1699" i="62"/>
  <c r="F1715" i="62"/>
  <c r="F1227" i="62"/>
  <c r="H1227" i="62" s="1"/>
  <c r="Q1227" i="62" s="1"/>
  <c r="F1243" i="62"/>
  <c r="F1259" i="62"/>
  <c r="H1259" i="62" s="1"/>
  <c r="F1275" i="62"/>
  <c r="F1049" i="62"/>
  <c r="F1213" i="62"/>
  <c r="F762" i="62"/>
  <c r="F746" i="62"/>
  <c r="F726" i="62"/>
  <c r="H726" i="62" s="1"/>
  <c r="F702" i="62"/>
  <c r="F686" i="62"/>
  <c r="F666" i="62"/>
  <c r="F642" i="62"/>
  <c r="F626" i="62"/>
  <c r="F598" i="62"/>
  <c r="F1587" i="62"/>
  <c r="Q1071" i="62"/>
  <c r="F1071" i="62"/>
  <c r="H1071" i="62" s="1"/>
  <c r="F1563" i="62"/>
  <c r="Q1047" i="62"/>
  <c r="F1047" i="62"/>
  <c r="H1047" i="62" s="1"/>
  <c r="F1539" i="62"/>
  <c r="F1095" i="62"/>
  <c r="F1512" i="62"/>
  <c r="F1488" i="62"/>
  <c r="F954" i="62"/>
  <c r="Q1428" i="62"/>
  <c r="F1428" i="62"/>
  <c r="H1428" i="62" s="1"/>
  <c r="F906" i="62"/>
  <c r="F882" i="62"/>
  <c r="F1356" i="62"/>
  <c r="F1325" i="62"/>
  <c r="F810" i="62"/>
  <c r="F790" i="62"/>
  <c r="F2010" i="62"/>
  <c r="Q706" i="62"/>
  <c r="F706" i="62"/>
  <c r="H706" i="62" s="1"/>
  <c r="F1505" i="62"/>
  <c r="Q971" i="62"/>
  <c r="F971" i="62"/>
  <c r="H971" i="62" s="1"/>
  <c r="F1445" i="62"/>
  <c r="F1403" i="62"/>
  <c r="F1373" i="62"/>
  <c r="F1343" i="62"/>
  <c r="F1317" i="62"/>
  <c r="F1801" i="62"/>
  <c r="H1801" i="62" s="1"/>
  <c r="Q1801" i="62" s="1"/>
  <c r="F1277" i="62"/>
  <c r="F1253" i="62"/>
  <c r="F1233" i="62"/>
  <c r="F1209" i="62"/>
  <c r="F181" i="62"/>
  <c r="F665" i="62"/>
  <c r="F637" i="62"/>
  <c r="F617" i="62"/>
  <c r="H617" i="62" s="1"/>
  <c r="F597" i="62"/>
  <c r="F581" i="62"/>
  <c r="H581" i="62" s="1"/>
  <c r="Q581" i="62" s="1"/>
  <c r="F1070" i="62"/>
  <c r="F50" i="62"/>
  <c r="F1521" i="62"/>
  <c r="F1025" i="62"/>
  <c r="F1037" i="62"/>
  <c r="Q345" i="62"/>
  <c r="F345" i="62"/>
  <c r="H345" i="62" s="1"/>
  <c r="F393" i="62"/>
  <c r="F921" i="62"/>
  <c r="F1473" i="62"/>
  <c r="F1497" i="62"/>
  <c r="F1364" i="62"/>
  <c r="F1388" i="62"/>
  <c r="F932" i="62"/>
  <c r="F1484" i="62"/>
  <c r="H1484" i="62" s="1"/>
  <c r="Q1484" i="62" s="1"/>
  <c r="F1469" i="62"/>
  <c r="Q1379" i="62"/>
  <c r="F1379" i="62"/>
  <c r="H1379" i="62" s="1"/>
  <c r="F1287" i="62"/>
  <c r="F1303" i="62"/>
  <c r="F1335" i="62"/>
  <c r="F1381" i="62"/>
  <c r="F1429" i="62"/>
  <c r="Q1477" i="62"/>
  <c r="F1477" i="62"/>
  <c r="H1477" i="62" s="1"/>
  <c r="F1501" i="62"/>
  <c r="F1185" i="62"/>
  <c r="F1103" i="62"/>
  <c r="F1135" i="62"/>
  <c r="F1167" i="62"/>
  <c r="F1183" i="62"/>
  <c r="F1215" i="62"/>
  <c r="Q1247" i="62"/>
  <c r="F1247" i="62"/>
  <c r="H1247" i="62" s="1"/>
  <c r="F1263" i="62"/>
  <c r="Q1145" i="62"/>
  <c r="F1145" i="62"/>
  <c r="H1145" i="62" s="1"/>
  <c r="F758" i="62"/>
  <c r="F718" i="62"/>
  <c r="F698" i="62"/>
  <c r="F658" i="62"/>
  <c r="F614" i="62"/>
  <c r="F1080" i="62"/>
  <c r="H1080" i="62" s="1"/>
  <c r="Q1080" i="62" s="1"/>
  <c r="F1056" i="62"/>
  <c r="F1032" i="62"/>
  <c r="F995" i="62"/>
  <c r="F1986" i="62"/>
  <c r="F918" i="62"/>
  <c r="F900" i="62"/>
  <c r="F1344" i="62"/>
  <c r="F806" i="62"/>
  <c r="H806" i="62" s="1"/>
  <c r="Q806" i="62" s="1"/>
  <c r="F1416" i="62"/>
  <c r="F1493" i="62"/>
  <c r="H1493" i="62" s="1"/>
  <c r="Q1493" i="62" s="1"/>
  <c r="F1937" i="62"/>
  <c r="F1397" i="62"/>
  <c r="F1841" i="62"/>
  <c r="F1293" i="62"/>
  <c r="F1249" i="62"/>
  <c r="F1201" i="62"/>
  <c r="H1201" i="62" s="1"/>
  <c r="Q1201" i="62" s="1"/>
  <c r="F1161" i="62"/>
  <c r="F613" i="62"/>
  <c r="F74" i="62"/>
  <c r="F1559" i="62"/>
  <c r="F524" i="62"/>
  <c r="F1544" i="62"/>
  <c r="F1389" i="62"/>
  <c r="Q1437" i="62"/>
  <c r="F1437" i="62"/>
  <c r="H1437" i="62" s="1"/>
  <c r="F1485" i="62"/>
  <c r="F1376" i="62"/>
  <c r="H1376" i="62" s="1"/>
  <c r="Q1376" i="62" s="1"/>
  <c r="F1424" i="62"/>
  <c r="F1472" i="62"/>
  <c r="F1440" i="62"/>
  <c r="F1295" i="62"/>
  <c r="F1849" i="62"/>
  <c r="F1897" i="62"/>
  <c r="H1897" i="62" s="1"/>
  <c r="F1969" i="62"/>
  <c r="F722" i="62"/>
  <c r="F1111" i="62"/>
  <c r="F1159" i="62"/>
  <c r="F1207" i="62"/>
  <c r="F1255" i="62"/>
  <c r="F1205" i="62"/>
  <c r="F1254" i="62"/>
  <c r="H1254" i="62" s="1"/>
  <c r="Q1254" i="62" s="1"/>
  <c r="F1194" i="62"/>
  <c r="F1134" i="62"/>
  <c r="H1134" i="62" s="1"/>
  <c r="F1074" i="62"/>
  <c r="F1038" i="62"/>
  <c r="F1494" i="62"/>
  <c r="F960" i="62"/>
  <c r="F888" i="62"/>
  <c r="F1318" i="62"/>
  <c r="H1318" i="62" s="1"/>
  <c r="Q1318" i="62" s="1"/>
  <c r="F262" i="62"/>
  <c r="F947" i="62"/>
  <c r="F377" i="62"/>
  <c r="F797" i="62"/>
  <c r="F733" i="62"/>
  <c r="F669" i="62"/>
  <c r="F625" i="62"/>
  <c r="F572" i="62"/>
  <c r="H572" i="62" s="1"/>
  <c r="Q572" i="62" s="1"/>
  <c r="F519" i="62"/>
  <c r="F1550" i="62"/>
  <c r="H1550" i="62" s="1"/>
  <c r="Q1550" i="62" s="1"/>
  <c r="F1377" i="62"/>
  <c r="F1449" i="62"/>
  <c r="F1845" i="62"/>
  <c r="F1916" i="62"/>
  <c r="F1964" i="62"/>
  <c r="F2012" i="62"/>
  <c r="F1305" i="62"/>
  <c r="F1823" i="62"/>
  <c r="F1861" i="62"/>
  <c r="F1909" i="62"/>
  <c r="F1957" i="62"/>
  <c r="F1749" i="62"/>
  <c r="F1629" i="62"/>
  <c r="F1623" i="62"/>
  <c r="H1623" i="62" s="1"/>
  <c r="Q1623" i="62" s="1"/>
  <c r="F1655" i="62"/>
  <c r="F1703" i="62"/>
  <c r="H1703" i="62" s="1"/>
  <c r="Q1703" i="62" s="1"/>
  <c r="F1735" i="62"/>
  <c r="F1099" i="62"/>
  <c r="F1769" i="62"/>
  <c r="F1746" i="62"/>
  <c r="F1686" i="62"/>
  <c r="Q1646" i="62"/>
  <c r="F1646" i="62"/>
  <c r="H1646" i="62" s="1"/>
  <c r="F1602" i="62"/>
  <c r="F1572" i="62"/>
  <c r="F1548" i="62"/>
  <c r="F1517" i="62"/>
  <c r="F1452" i="62"/>
  <c r="F870" i="62"/>
  <c r="F822" i="62"/>
  <c r="F786" i="62"/>
  <c r="H786" i="62" s="1"/>
  <c r="Q786" i="62" s="1"/>
  <c r="F646" i="62"/>
  <c r="F1463" i="62"/>
  <c r="H1463" i="62" s="1"/>
  <c r="F1367" i="62"/>
  <c r="F809" i="62"/>
  <c r="F765" i="62"/>
  <c r="F725" i="62"/>
  <c r="F173" i="62"/>
  <c r="Q1641" i="62"/>
  <c r="F1641" i="62"/>
  <c r="H1641" i="62" s="1"/>
  <c r="F1601" i="62"/>
  <c r="F1571" i="62"/>
  <c r="F515" i="62"/>
  <c r="F1005" i="62"/>
  <c r="F488" i="62"/>
  <c r="F342" i="62"/>
  <c r="F807" i="62"/>
  <c r="Q865" i="62"/>
  <c r="F865" i="62"/>
  <c r="H865" i="62" s="1"/>
  <c r="F1945" i="62"/>
  <c r="Q1009" i="62"/>
  <c r="F1009" i="62"/>
  <c r="H1009" i="62" s="1"/>
  <c r="F98" i="62"/>
  <c r="F135" i="62"/>
  <c r="F167" i="62"/>
  <c r="F215" i="62"/>
  <c r="F263" i="62"/>
  <c r="F1274" i="62"/>
  <c r="H1274" i="62" s="1"/>
  <c r="Q1274" i="62" s="1"/>
  <c r="F1214" i="62"/>
  <c r="F1154" i="62"/>
  <c r="F1086" i="62"/>
  <c r="F42" i="62"/>
  <c r="F503" i="62"/>
  <c r="F426" i="62"/>
  <c r="F354" i="62"/>
  <c r="F290" i="62"/>
  <c r="H290" i="62" s="1"/>
  <c r="Q290" i="62" s="1"/>
  <c r="F1092" i="62"/>
  <c r="F407" i="62"/>
  <c r="F817" i="62"/>
  <c r="F753" i="62"/>
  <c r="H753" i="62" s="1"/>
  <c r="F689" i="62"/>
  <c r="F101" i="62"/>
  <c r="F1565" i="62"/>
  <c r="F530" i="62"/>
  <c r="H530" i="62" s="1"/>
  <c r="Q530" i="62" s="1"/>
  <c r="F855" i="62"/>
  <c r="Q879" i="62"/>
  <c r="F879" i="62"/>
  <c r="H879" i="62" s="1"/>
  <c r="F399" i="62"/>
  <c r="F927" i="62"/>
  <c r="F951" i="62"/>
  <c r="F1983" i="62"/>
  <c r="F495" i="62"/>
  <c r="F1346" i="62"/>
  <c r="H1346" i="62" s="1"/>
  <c r="F1370" i="62"/>
  <c r="F1394" i="62"/>
  <c r="F1418" i="62"/>
  <c r="F434" i="62"/>
  <c r="F458" i="62"/>
  <c r="F1994" i="62"/>
  <c r="F1514" i="62"/>
  <c r="Q431" i="62"/>
  <c r="F431" i="62"/>
  <c r="H431" i="62" s="1"/>
  <c r="F341" i="62"/>
  <c r="F277" i="62"/>
  <c r="F787" i="62"/>
  <c r="F803" i="62"/>
  <c r="F819" i="62"/>
  <c r="F835" i="62"/>
  <c r="F859" i="62"/>
  <c r="F883" i="62"/>
  <c r="H883" i="62" s="1"/>
  <c r="Q883" i="62" s="1"/>
  <c r="F907" i="62"/>
  <c r="F931" i="62"/>
  <c r="F955" i="62"/>
  <c r="Q979" i="62"/>
  <c r="F979" i="62"/>
  <c r="H979" i="62" s="1"/>
  <c r="F1003" i="62"/>
  <c r="F238" i="62"/>
  <c r="F1186" i="62"/>
  <c r="F1126" i="62"/>
  <c r="H1126" i="62" s="1"/>
  <c r="F1611" i="62"/>
  <c r="F619" i="62"/>
  <c r="H619" i="62" s="1"/>
  <c r="F635" i="62"/>
  <c r="F651" i="62"/>
  <c r="F667" i="62"/>
  <c r="F683" i="62"/>
  <c r="F699" i="62"/>
  <c r="F715" i="62"/>
  <c r="H715" i="62" s="1"/>
  <c r="Q715" i="62" s="1"/>
  <c r="F227" i="62"/>
  <c r="F747" i="62"/>
  <c r="F763" i="62"/>
  <c r="F1094" i="62"/>
  <c r="F649" i="62"/>
  <c r="F265" i="62"/>
  <c r="F1258" i="62"/>
  <c r="Q1238" i="62"/>
  <c r="F1238" i="62"/>
  <c r="H1238" i="62" s="1"/>
  <c r="F1218" i="62"/>
  <c r="F1198" i="62"/>
  <c r="F1178" i="62"/>
  <c r="F1158" i="62"/>
  <c r="F1138" i="62"/>
  <c r="F1114" i="62"/>
  <c r="F585" i="62"/>
  <c r="Q573" i="62"/>
  <c r="F573" i="62"/>
  <c r="H573" i="62" s="1"/>
  <c r="F57" i="62"/>
  <c r="F549" i="62"/>
  <c r="F537" i="62"/>
  <c r="F21" i="62"/>
  <c r="H21" i="62" s="1"/>
  <c r="F829" i="62"/>
  <c r="F1500" i="62"/>
  <c r="F972" i="62"/>
  <c r="F1446" i="62"/>
  <c r="H1446" i="62" s="1"/>
  <c r="Q1446" i="62" s="1"/>
  <c r="F917" i="62"/>
  <c r="Q390" i="62"/>
  <c r="F390" i="62"/>
  <c r="H390" i="62" s="1"/>
  <c r="F864" i="62"/>
  <c r="F330" i="62"/>
  <c r="F1322" i="62"/>
  <c r="F1302" i="62"/>
  <c r="F1282" i="62"/>
  <c r="F1330" i="62"/>
  <c r="H1330" i="62" s="1"/>
  <c r="Q1330" i="62" s="1"/>
  <c r="F1122" i="62"/>
  <c r="F983" i="62"/>
  <c r="F953" i="62"/>
  <c r="F923" i="62"/>
  <c r="F887" i="62"/>
  <c r="F353" i="62"/>
  <c r="F825" i="62"/>
  <c r="F301" i="62"/>
  <c r="H301" i="62" s="1"/>
  <c r="F785" i="62"/>
  <c r="F253" i="62"/>
  <c r="F737" i="62"/>
  <c r="F717" i="62"/>
  <c r="F189" i="62"/>
  <c r="F673" i="62"/>
  <c r="F653" i="62"/>
  <c r="F125" i="62"/>
  <c r="H125" i="62" s="1"/>
  <c r="Q125" i="62" s="1"/>
  <c r="F105" i="62"/>
  <c r="F1091" i="62"/>
  <c r="F1583" i="62"/>
  <c r="Q1568" i="62"/>
  <c r="F1568" i="62"/>
  <c r="H1568" i="62" s="1"/>
  <c r="F548" i="62"/>
  <c r="F1021" i="62"/>
  <c r="F527" i="62"/>
  <c r="Q1547" i="62"/>
  <c r="F1547" i="62"/>
  <c r="H1547" i="62" s="1"/>
  <c r="F861" i="62"/>
  <c r="Q405" i="62"/>
  <c r="F405" i="62"/>
  <c r="H405" i="62" s="1"/>
  <c r="F957" i="62"/>
  <c r="F848" i="62"/>
  <c r="F1904" i="62"/>
  <c r="F440" i="62"/>
  <c r="F1340" i="62"/>
  <c r="F1286" i="62"/>
  <c r="H1286" i="62" s="1"/>
  <c r="Q1286" i="62" s="1"/>
  <c r="F823" i="62"/>
  <c r="F409" i="62"/>
  <c r="F985" i="62"/>
  <c r="F1166" i="62"/>
  <c r="F623" i="62"/>
  <c r="F687" i="62"/>
  <c r="F735" i="62"/>
  <c r="Q569" i="62"/>
  <c r="F569" i="62"/>
  <c r="H569" i="62" s="1"/>
  <c r="F1234" i="62"/>
  <c r="F1174" i="62"/>
  <c r="F102" i="62"/>
  <c r="F1062" i="62"/>
  <c r="F1026" i="62"/>
  <c r="F905" i="62"/>
  <c r="F326" i="62"/>
  <c r="F1278" i="62"/>
  <c r="F473" i="62"/>
  <c r="F851" i="62"/>
  <c r="F777" i="62"/>
  <c r="F713" i="62"/>
  <c r="H713" i="62" s="1"/>
  <c r="Q713" i="62" s="1"/>
  <c r="F645" i="62"/>
  <c r="F80" i="62"/>
  <c r="H80" i="62" s="1"/>
  <c r="Q80" i="62" s="1"/>
  <c r="F511" i="62"/>
  <c r="F1851" i="62"/>
  <c r="F1899" i="62"/>
  <c r="F1947" i="62"/>
  <c r="F1491" i="62"/>
  <c r="F1862" i="62"/>
  <c r="H1862" i="62" s="1"/>
  <c r="F1910" i="62"/>
  <c r="Q1958" i="62"/>
  <c r="F1958" i="62"/>
  <c r="H1958" i="62" s="1"/>
  <c r="F2006" i="62"/>
  <c r="F1884" i="62"/>
  <c r="F1787" i="62"/>
  <c r="F1819" i="62"/>
  <c r="F1879" i="62"/>
  <c r="Q1927" i="62"/>
  <c r="F1927" i="62"/>
  <c r="H1927" i="62" s="1"/>
  <c r="F1471" i="62"/>
  <c r="Q1783" i="62"/>
  <c r="F1783" i="62"/>
  <c r="H1783" i="62" s="1"/>
  <c r="F1669" i="62"/>
  <c r="F1115" i="62"/>
  <c r="F1131" i="62"/>
  <c r="F1163" i="62"/>
  <c r="F1195" i="62"/>
  <c r="F1731" i="62"/>
  <c r="H1731" i="62" s="1"/>
  <c r="Q1731" i="62" s="1"/>
  <c r="F1763" i="62"/>
  <c r="F1553" i="62"/>
  <c r="H1553" i="62" s="1"/>
  <c r="Q1553" i="62" s="1"/>
  <c r="F1770" i="62"/>
  <c r="F1734" i="62"/>
  <c r="F1694" i="62"/>
  <c r="F1650" i="62"/>
  <c r="F1606" i="62"/>
  <c r="Q1575" i="62"/>
  <c r="F1575" i="62"/>
  <c r="H1575" i="62" s="1"/>
  <c r="F1551" i="62"/>
  <c r="Q1599" i="62"/>
  <c r="F1599" i="62"/>
  <c r="H1599" i="62" s="1"/>
  <c r="F1992" i="62"/>
  <c r="F1932" i="62"/>
  <c r="F1890" i="62"/>
  <c r="F1829" i="62"/>
  <c r="F1798" i="62"/>
  <c r="F2009" i="62"/>
  <c r="F1949" i="62"/>
  <c r="Q1877" i="62"/>
  <c r="F1877" i="62"/>
  <c r="H1877" i="62" s="1"/>
  <c r="F1821" i="62"/>
  <c r="F1781" i="62"/>
  <c r="F1737" i="62"/>
  <c r="F1189" i="62"/>
  <c r="F1169" i="62"/>
  <c r="Q1141" i="62"/>
  <c r="F1141" i="62"/>
  <c r="H1141" i="62" s="1"/>
  <c r="F1121" i="62"/>
  <c r="F1101" i="62"/>
  <c r="H1101" i="62" s="1"/>
  <c r="Q1101" i="62" s="1"/>
  <c r="F1085" i="62"/>
  <c r="Q566" i="62"/>
  <c r="F566" i="62"/>
  <c r="H566" i="62" s="1"/>
  <c r="F1058" i="62"/>
  <c r="Q513" i="62"/>
  <c r="F513" i="62"/>
  <c r="H513" i="62" s="1"/>
  <c r="F1529" i="62"/>
  <c r="Q1541" i="62"/>
  <c r="F1541" i="62"/>
  <c r="H1541" i="62" s="1"/>
  <c r="F1353" i="62"/>
  <c r="F1401" i="62"/>
  <c r="H1401" i="62" s="1"/>
  <c r="Q1401" i="62" s="1"/>
  <c r="F1425" i="62"/>
  <c r="Q1977" i="62"/>
  <c r="F1977" i="62"/>
  <c r="H1977" i="62" s="1"/>
  <c r="F2001" i="62"/>
  <c r="Q1868" i="62"/>
  <c r="F1868" i="62"/>
  <c r="H1868" i="62" s="1"/>
  <c r="F1892" i="62"/>
  <c r="Q1940" i="62"/>
  <c r="F1940" i="62"/>
  <c r="H1940" i="62" s="1"/>
  <c r="F1988" i="62"/>
  <c r="F1883" i="62"/>
  <c r="H1883" i="62" s="1"/>
  <c r="Q1883" i="62" s="1"/>
  <c r="F1791" i="62"/>
  <c r="Q1807" i="62"/>
  <c r="F1807" i="62"/>
  <c r="H1807" i="62" s="1"/>
  <c r="F1839" i="62"/>
  <c r="Q1885" i="62"/>
  <c r="F1885" i="62"/>
  <c r="H1885" i="62" s="1"/>
  <c r="F1933" i="62"/>
  <c r="Q1981" i="62"/>
  <c r="F1981" i="62"/>
  <c r="H1981" i="62" s="1"/>
  <c r="F2005" i="62"/>
  <c r="F1689" i="62"/>
  <c r="H1689" i="62" s="1"/>
  <c r="Q1689" i="62" s="1"/>
  <c r="F1607" i="62"/>
  <c r="Q1639" i="62"/>
  <c r="F1639" i="62"/>
  <c r="H1639" i="62" s="1"/>
  <c r="F1671" i="62"/>
  <c r="Q1687" i="62"/>
  <c r="F1687" i="62"/>
  <c r="H1687" i="62" s="1"/>
  <c r="F1719" i="62"/>
  <c r="Q1751" i="62"/>
  <c r="F1751" i="62"/>
  <c r="H1751" i="62" s="1"/>
  <c r="F1767" i="62"/>
  <c r="F1649" i="62"/>
  <c r="H1649" i="62" s="1"/>
  <c r="Q1649" i="62" s="1"/>
  <c r="F1766" i="62"/>
  <c r="Q1726" i="62"/>
  <c r="F1726" i="62"/>
  <c r="H1726" i="62" s="1"/>
  <c r="F1706" i="62"/>
  <c r="Q1666" i="62"/>
  <c r="F1666" i="62"/>
  <c r="H1666" i="62" s="1"/>
  <c r="F1622" i="62"/>
  <c r="Q1584" i="62"/>
  <c r="F1584" i="62"/>
  <c r="H1584" i="62" s="1"/>
  <c r="F1560" i="62"/>
  <c r="F1536" i="62"/>
  <c r="H1536" i="62" s="1"/>
  <c r="Q1536" i="62" s="1"/>
  <c r="F1499" i="62"/>
  <c r="Q978" i="62"/>
  <c r="F978" i="62"/>
  <c r="H978" i="62" s="1"/>
  <c r="F1926" i="62"/>
  <c r="Q1908" i="62"/>
  <c r="F1908" i="62"/>
  <c r="H1908" i="62" s="1"/>
  <c r="F1848" i="62"/>
  <c r="Q1814" i="62"/>
  <c r="F1814" i="62"/>
  <c r="H1814" i="62" s="1"/>
  <c r="F1920" i="62"/>
  <c r="F1997" i="62"/>
  <c r="F1433" i="62"/>
  <c r="Q1901" i="62"/>
  <c r="F1901" i="62"/>
  <c r="H1901" i="62" s="1"/>
  <c r="F1337" i="62"/>
  <c r="Q1797" i="62"/>
  <c r="F1797" i="62"/>
  <c r="H1797" i="62" s="1"/>
  <c r="F1753" i="62"/>
  <c r="F1705" i="62"/>
  <c r="H1705" i="62" s="1"/>
  <c r="F1665" i="62"/>
  <c r="Q1117" i="62"/>
  <c r="F1117" i="62"/>
  <c r="H1117" i="62" s="1"/>
  <c r="F1082" i="62"/>
  <c r="F551" i="62"/>
  <c r="H551" i="62" s="1"/>
  <c r="Q551" i="62" s="1"/>
  <c r="F1532" i="62"/>
  <c r="Q1040" i="62"/>
  <c r="F1040" i="62"/>
  <c r="H1040" i="62" s="1"/>
  <c r="F1893" i="62"/>
  <c r="F1941" i="62"/>
  <c r="H1941" i="62" s="1"/>
  <c r="Q1941" i="62" s="1"/>
  <c r="F1989" i="62"/>
  <c r="Q1880" i="62"/>
  <c r="F1880" i="62"/>
  <c r="H1880" i="62" s="1"/>
  <c r="F1928" i="62"/>
  <c r="Q1976" i="62"/>
  <c r="F1976" i="62"/>
  <c r="H1976" i="62" s="1"/>
  <c r="F1944" i="62"/>
  <c r="Q1799" i="62"/>
  <c r="F1799" i="62"/>
  <c r="H1799" i="62" s="1"/>
  <c r="F1345" i="62"/>
  <c r="F1393" i="62"/>
  <c r="H1393" i="62" s="1"/>
  <c r="Q1393" i="62" s="1"/>
  <c r="F1465" i="62"/>
  <c r="Q1730" i="62"/>
  <c r="F1730" i="62"/>
  <c r="H1730" i="62" s="1"/>
  <c r="F1615" i="62"/>
  <c r="F1663" i="62"/>
  <c r="H1663" i="62" s="1"/>
  <c r="Q1663" i="62" s="1"/>
  <c r="F1711" i="62"/>
  <c r="Q1759" i="62"/>
  <c r="F1759" i="62"/>
  <c r="H1759" i="62" s="1"/>
  <c r="F1709" i="62"/>
  <c r="F750" i="62"/>
  <c r="H750" i="62" s="1"/>
  <c r="Q750" i="62" s="1"/>
  <c r="F690" i="62"/>
  <c r="Q630" i="62"/>
  <c r="F630" i="62"/>
  <c r="H630" i="62" s="1"/>
  <c r="F570" i="62"/>
  <c r="F534" i="62"/>
  <c r="H534" i="62" s="1"/>
  <c r="Q534" i="62" s="1"/>
  <c r="F1968" i="62"/>
  <c r="Q814" i="62"/>
  <c r="F814" i="62"/>
  <c r="H814" i="62" s="1"/>
  <c r="F1451" i="62"/>
  <c r="F1301" i="62"/>
  <c r="H1301" i="62" s="1"/>
  <c r="Q1301" i="62" s="1"/>
  <c r="F1173" i="62"/>
  <c r="Q121" i="62"/>
  <c r="F121" i="62"/>
  <c r="H121" i="62" s="1"/>
  <c r="F15" i="62"/>
  <c r="Q38" i="62"/>
  <c r="F38" i="62"/>
  <c r="H38" i="62" s="1"/>
  <c r="F369" i="62"/>
  <c r="Q945" i="62"/>
  <c r="F945" i="62"/>
  <c r="H945" i="62" s="1"/>
  <c r="F333" i="62"/>
  <c r="F404" i="62"/>
  <c r="H404" i="62" s="1"/>
  <c r="F452" i="62"/>
  <c r="Q500" i="62"/>
  <c r="F500" i="62"/>
  <c r="H500" i="62" s="1"/>
  <c r="F801" i="62"/>
  <c r="F311" i="62"/>
  <c r="H311" i="62" s="1"/>
  <c r="Q311" i="62" s="1"/>
  <c r="F349" i="62"/>
  <c r="Q397" i="62"/>
  <c r="F397" i="62"/>
  <c r="H397" i="62" s="1"/>
  <c r="F445" i="62"/>
  <c r="F237" i="62"/>
  <c r="H237" i="62" s="1"/>
  <c r="Q237" i="62" s="1"/>
  <c r="F621" i="62"/>
  <c r="Q615" i="62"/>
  <c r="F615" i="62"/>
  <c r="H615" i="62" s="1"/>
  <c r="F647" i="62"/>
  <c r="F191" i="62"/>
  <c r="H191" i="62" s="1"/>
  <c r="Q191" i="62" s="1"/>
  <c r="F223" i="62"/>
  <c r="F595" i="62"/>
  <c r="H595" i="62" s="1"/>
  <c r="Q595" i="62" s="1"/>
  <c r="F257" i="62"/>
  <c r="F234" i="62"/>
  <c r="H234" i="62" s="1"/>
  <c r="F174" i="62"/>
  <c r="Q134" i="62"/>
  <c r="F134" i="62"/>
  <c r="H134" i="62" s="1"/>
  <c r="F90" i="62"/>
  <c r="Q60" i="62"/>
  <c r="F60" i="62"/>
  <c r="H60" i="62" s="1"/>
  <c r="F540" i="62"/>
  <c r="Q5" i="62"/>
  <c r="F5" i="62"/>
  <c r="H5" i="62" s="1"/>
  <c r="F1878" i="62"/>
  <c r="F1830" i="62"/>
  <c r="H1830" i="62" s="1"/>
  <c r="Q1830" i="62" s="1"/>
  <c r="F1794" i="62"/>
  <c r="Q1654" i="62"/>
  <c r="F1654" i="62"/>
  <c r="H1654" i="62" s="1"/>
  <c r="F1967" i="62"/>
  <c r="F1871" i="62"/>
  <c r="H1871" i="62" s="1"/>
  <c r="Q1871" i="62" s="1"/>
  <c r="F1313" i="62"/>
  <c r="F1269" i="62"/>
  <c r="H1269" i="62" s="1"/>
  <c r="Q1269" i="62" s="1"/>
  <c r="F1229" i="62"/>
  <c r="F677" i="62"/>
  <c r="H677" i="62" s="1"/>
  <c r="Q677" i="62" s="1"/>
  <c r="F129" i="62"/>
  <c r="Q593" i="62"/>
  <c r="F593" i="62"/>
  <c r="H593" i="62" s="1"/>
  <c r="F1067" i="62"/>
  <c r="F1523" i="62"/>
  <c r="H1523" i="62" s="1"/>
  <c r="Q1523" i="62" s="1"/>
  <c r="F501" i="62"/>
  <c r="F992" i="62"/>
  <c r="H992" i="62" s="1"/>
  <c r="Q992" i="62" s="1"/>
  <c r="F1350" i="62"/>
  <c r="F303" i="62"/>
  <c r="H303" i="62" s="1"/>
  <c r="F361" i="62"/>
  <c r="Q433" i="62"/>
  <c r="F433" i="62"/>
  <c r="H433" i="62" s="1"/>
  <c r="F505" i="62"/>
  <c r="Q1106" i="62"/>
  <c r="F1106" i="62"/>
  <c r="H1106" i="62" s="1"/>
  <c r="F639" i="62"/>
  <c r="Q671" i="62"/>
  <c r="F671" i="62"/>
  <c r="H671" i="62" s="1"/>
  <c r="F719" i="62"/>
  <c r="F767" i="62"/>
  <c r="H767" i="62" s="1"/>
  <c r="Q767" i="62" s="1"/>
  <c r="F266" i="62"/>
  <c r="Q206" i="62"/>
  <c r="F206" i="62"/>
  <c r="H206" i="62" s="1"/>
  <c r="F146" i="62"/>
  <c r="Q78" i="62"/>
  <c r="F78" i="62"/>
  <c r="H78" i="62" s="1"/>
  <c r="F1050" i="62"/>
  <c r="F2015" i="62"/>
  <c r="F1434" i="62"/>
  <c r="F1362" i="62"/>
  <c r="H1362" i="62" s="1"/>
  <c r="Q1362" i="62" s="1"/>
  <c r="F1298" i="62"/>
  <c r="F588" i="62"/>
  <c r="H588" i="62" s="1"/>
  <c r="F911" i="62"/>
  <c r="F313" i="62"/>
  <c r="H313" i="62" s="1"/>
  <c r="Q313" i="62" s="1"/>
  <c r="F249" i="62"/>
  <c r="F185" i="62"/>
  <c r="H185" i="62" s="1"/>
  <c r="Q185" i="62" s="1"/>
  <c r="F605" i="62"/>
  <c r="F53" i="62"/>
  <c r="H53" i="62" s="1"/>
  <c r="Q53" i="62" s="1"/>
  <c r="F1538" i="62"/>
  <c r="F1359" i="62"/>
  <c r="H1359" i="62" s="1"/>
  <c r="F1383" i="62"/>
  <c r="F1407" i="62"/>
  <c r="H1407" i="62" s="1"/>
  <c r="F1431" i="62"/>
  <c r="F1455" i="62"/>
  <c r="H1455" i="62" s="1"/>
  <c r="Q1455" i="62" s="1"/>
  <c r="F975" i="62"/>
  <c r="F2007" i="62"/>
  <c r="F842" i="62"/>
  <c r="Q866" i="62"/>
  <c r="F866" i="62"/>
  <c r="H866" i="62" s="1"/>
  <c r="F890" i="62"/>
  <c r="F914" i="62"/>
  <c r="H914" i="62" s="1"/>
  <c r="Q914" i="62" s="1"/>
  <c r="F938" i="62"/>
  <c r="Q962" i="62"/>
  <c r="F962" i="62"/>
  <c r="H962" i="62" s="1"/>
  <c r="F1490" i="62"/>
  <c r="F2018" i="62"/>
  <c r="F1439" i="62"/>
  <c r="F1349" i="62"/>
  <c r="H1349" i="62" s="1"/>
  <c r="Q1349" i="62" s="1"/>
  <c r="F1285" i="62"/>
  <c r="Q1291" i="62"/>
  <c r="F1291" i="62"/>
  <c r="H1291" i="62" s="1"/>
  <c r="F1307" i="62"/>
  <c r="F1323" i="62"/>
  <c r="H1323" i="62" s="1"/>
  <c r="Q1323" i="62" s="1"/>
  <c r="F1339" i="62"/>
  <c r="F1363" i="62"/>
  <c r="H1363" i="62" s="1"/>
  <c r="Q1363" i="62" s="1"/>
  <c r="F1387" i="62"/>
  <c r="F1411" i="62"/>
  <c r="H1411" i="62" s="1"/>
  <c r="Q1411" i="62" s="1"/>
  <c r="F1435" i="62"/>
  <c r="Q1459" i="62"/>
  <c r="F1459" i="62"/>
  <c r="H1459" i="62" s="1"/>
  <c r="F1987" i="62"/>
  <c r="F2011" i="62"/>
  <c r="F742" i="62"/>
  <c r="F682" i="62"/>
  <c r="H682" i="62" s="1"/>
  <c r="Q682" i="62" s="1"/>
  <c r="F622" i="62"/>
  <c r="F603" i="62"/>
  <c r="H603" i="62" s="1"/>
  <c r="Q603" i="62" s="1"/>
  <c r="F1627" i="62"/>
  <c r="F1643" i="62"/>
  <c r="H1643" i="62" s="1"/>
  <c r="Q1643" i="62" s="1"/>
  <c r="F1659" i="62"/>
  <c r="F1675" i="62"/>
  <c r="H1675" i="62" s="1"/>
  <c r="Q1675" i="62" s="1"/>
  <c r="F1691" i="62"/>
  <c r="F1707" i="62"/>
  <c r="H1707" i="62" s="1"/>
  <c r="Q1707" i="62" s="1"/>
  <c r="F1723" i="62"/>
  <c r="F731" i="62"/>
  <c r="H731" i="62" s="1"/>
  <c r="Q731" i="62" s="1"/>
  <c r="F1755" i="62"/>
  <c r="F1771" i="62"/>
  <c r="H1771" i="62" s="1"/>
  <c r="Q1771" i="62" s="1"/>
  <c r="F590" i="62"/>
  <c r="F1153" i="62"/>
  <c r="H1153" i="62" s="1"/>
  <c r="Q1153" i="62" s="1"/>
  <c r="F1273" i="62"/>
  <c r="F754" i="62"/>
  <c r="H754" i="62" s="1"/>
  <c r="Q754" i="62" s="1"/>
  <c r="F734" i="62"/>
  <c r="F714" i="62"/>
  <c r="H714" i="62" s="1"/>
  <c r="Q714" i="62" s="1"/>
  <c r="F694" i="62"/>
  <c r="F674" i="62"/>
  <c r="H674" i="62" s="1"/>
  <c r="Q674" i="62" s="1"/>
  <c r="F654" i="62"/>
  <c r="F634" i="62"/>
  <c r="H634" i="62" s="1"/>
  <c r="Q634" i="62" s="1"/>
  <c r="F610" i="62"/>
  <c r="F1089" i="62"/>
  <c r="H1089" i="62" s="1"/>
  <c r="Q1089" i="62" s="1"/>
  <c r="F1077" i="62"/>
  <c r="F1065" i="62"/>
  <c r="H1065" i="62" s="1"/>
  <c r="Q1065" i="62" s="1"/>
  <c r="F1053" i="62"/>
  <c r="F1041" i="62"/>
  <c r="H1041" i="62" s="1"/>
  <c r="Q1041" i="62" s="1"/>
  <c r="F1029" i="62"/>
  <c r="F1333" i="62"/>
  <c r="H1333" i="62" s="1"/>
  <c r="Q1333" i="62" s="1"/>
  <c r="F996" i="62"/>
  <c r="F1476" i="62"/>
  <c r="H1476" i="62" s="1"/>
  <c r="Q1476" i="62" s="1"/>
  <c r="F942" i="62"/>
  <c r="F1421" i="62"/>
  <c r="H1421" i="62" s="1"/>
  <c r="F894" i="62"/>
  <c r="F1368" i="62"/>
  <c r="H1368" i="62" s="1"/>
  <c r="Q1368" i="62" s="1"/>
  <c r="F834" i="62"/>
  <c r="F818" i="62"/>
  <c r="H818" i="62" s="1"/>
  <c r="Q818" i="62" s="1"/>
  <c r="F798" i="62"/>
  <c r="F778" i="62"/>
  <c r="H778" i="62" s="1"/>
  <c r="Q778" i="62" s="1"/>
  <c r="F826" i="62"/>
  <c r="F618" i="62"/>
  <c r="H618" i="62" s="1"/>
  <c r="Q618" i="62" s="1"/>
  <c r="F1991" i="62"/>
  <c r="F1961" i="62"/>
  <c r="H1961" i="62" s="1"/>
  <c r="Q1961" i="62" s="1"/>
  <c r="F1427" i="62"/>
  <c r="F1391" i="62"/>
  <c r="H1391" i="62" s="1"/>
  <c r="Q1391" i="62" s="1"/>
  <c r="F857" i="62"/>
  <c r="F1833" i="62"/>
  <c r="H1833" i="62" s="1"/>
  <c r="Q1833" i="62" s="1"/>
  <c r="F805" i="62"/>
  <c r="F281" i="62"/>
  <c r="H281" i="62" s="1"/>
  <c r="Q281" i="62" s="1"/>
  <c r="F757" i="62"/>
  <c r="F233" i="62"/>
  <c r="H233" i="62" s="1"/>
  <c r="Q233" i="62" s="1"/>
  <c r="F213" i="62"/>
  <c r="F693" i="62"/>
  <c r="H693" i="62" s="1"/>
  <c r="Q693" i="62" s="1"/>
  <c r="F169" i="62"/>
  <c r="F149" i="62"/>
  <c r="H149" i="62" s="1"/>
  <c r="Q149" i="62" s="1"/>
  <c r="F629" i="62"/>
  <c r="F609" i="62"/>
  <c r="H609" i="62" s="1"/>
  <c r="Q609" i="62" s="1"/>
  <c r="F587" i="62"/>
  <c r="F71" i="62"/>
  <c r="H71" i="62" s="1"/>
  <c r="Q71" i="62" s="1"/>
  <c r="F56" i="62"/>
  <c r="F1556" i="62"/>
  <c r="H1556" i="62" s="1"/>
  <c r="Q1556" i="62" s="1"/>
  <c r="F1525" i="62"/>
  <c r="F1031" i="62"/>
  <c r="H1031" i="62" s="1"/>
  <c r="Q1031" i="62" s="1"/>
  <c r="F35" i="62"/>
  <c r="F1365" i="62"/>
  <c r="H1365" i="62" s="1"/>
  <c r="Q1365" i="62" s="1"/>
  <c r="F1413" i="62"/>
  <c r="F1461" i="62"/>
  <c r="H1461" i="62" s="1"/>
  <c r="Q1461" i="62" s="1"/>
  <c r="F1352" i="62"/>
  <c r="F896" i="62"/>
  <c r="H896" i="62" s="1"/>
  <c r="Q896" i="62" s="1"/>
  <c r="F944" i="62"/>
  <c r="F836" i="62"/>
  <c r="H836" i="62" s="1"/>
  <c r="Q836" i="62" s="1"/>
  <c r="F782" i="62"/>
  <c r="F1327" i="62"/>
  <c r="H1327" i="62" s="1"/>
  <c r="Q1327" i="62" s="1"/>
  <c r="F1921" i="62"/>
  <c r="F1489" i="62"/>
  <c r="H1489" i="62" s="1"/>
  <c r="Q1489" i="62" s="1"/>
  <c r="F662" i="62"/>
  <c r="F1127" i="62"/>
  <c r="H1127" i="62" s="1"/>
  <c r="Q1127" i="62" s="1"/>
  <c r="F1191" i="62"/>
  <c r="F1239" i="62"/>
  <c r="H1239" i="62" s="1"/>
  <c r="Q1239" i="62" s="1"/>
  <c r="F1073" i="62"/>
  <c r="F730" i="62"/>
  <c r="H730" i="62" s="1"/>
  <c r="F670" i="62"/>
  <c r="F606" i="62"/>
  <c r="H606" i="62" s="1"/>
  <c r="Q606" i="62" s="1"/>
  <c r="F558" i="62"/>
  <c r="F522" i="62"/>
  <c r="H522" i="62" s="1"/>
  <c r="Q522" i="62" s="1"/>
  <c r="F1913" i="62"/>
  <c r="F830" i="62"/>
  <c r="H830" i="62" s="1"/>
  <c r="Q830" i="62" s="1"/>
  <c r="F774" i="62"/>
  <c r="F1481" i="62"/>
  <c r="H1481" i="62" s="1"/>
  <c r="Q1481" i="62" s="1"/>
  <c r="F1355" i="62"/>
  <c r="F1785" i="62"/>
  <c r="H1785" i="62" s="1"/>
  <c r="Q1785" i="62" s="1"/>
  <c r="F1217" i="62"/>
  <c r="F1149" i="62"/>
  <c r="H1149" i="62" s="1"/>
  <c r="Q1149" i="62" s="1"/>
  <c r="F1088" i="62"/>
  <c r="F1015" i="62"/>
  <c r="H1015" i="62" s="1"/>
  <c r="Q1015" i="62" s="1"/>
  <c r="F504" i="62"/>
  <c r="F480" i="62"/>
  <c r="H480" i="62" s="1"/>
  <c r="Q480" i="62" s="1"/>
  <c r="F450" i="62"/>
  <c r="F420" i="62"/>
  <c r="H420" i="62" s="1"/>
  <c r="Q420" i="62" s="1"/>
  <c r="F402" i="62"/>
  <c r="F378" i="62"/>
  <c r="H378" i="62" s="1"/>
  <c r="Q378" i="62" s="1"/>
  <c r="F348" i="62"/>
  <c r="F317" i="62"/>
  <c r="H317" i="62" s="1"/>
  <c r="F1314" i="62"/>
  <c r="F1294" i="62"/>
  <c r="H1294" i="62" s="1"/>
  <c r="Q1294" i="62" s="1"/>
  <c r="F1506" i="62"/>
  <c r="F202" i="62"/>
  <c r="H202" i="62" s="1"/>
  <c r="Q202" i="62" s="1"/>
  <c r="F497" i="62"/>
  <c r="F467" i="62"/>
  <c r="H467" i="62" s="1"/>
  <c r="Q467" i="62" s="1"/>
  <c r="F941" i="62"/>
  <c r="F395" i="62"/>
  <c r="H395" i="62" s="1"/>
  <c r="F365" i="62"/>
  <c r="F839" i="62"/>
  <c r="H839" i="62" s="1"/>
  <c r="Q839" i="62" s="1"/>
  <c r="F813" i="62"/>
  <c r="F289" i="62"/>
  <c r="H289" i="62" s="1"/>
  <c r="Q289" i="62" s="1"/>
  <c r="F269" i="62"/>
  <c r="F749" i="62"/>
  <c r="H749" i="62" s="1"/>
  <c r="Q749" i="62" s="1"/>
  <c r="F225" i="62"/>
  <c r="F705" i="62"/>
  <c r="H705" i="62" s="1"/>
  <c r="Q705" i="62" s="1"/>
  <c r="F1693" i="62"/>
  <c r="F1673" i="62"/>
  <c r="H1673" i="62" s="1"/>
  <c r="Q1673" i="62" s="1"/>
  <c r="F1645" i="62"/>
  <c r="F1625" i="62"/>
  <c r="H1625" i="62" s="1"/>
  <c r="Q1625" i="62" s="1"/>
  <c r="F1605" i="62"/>
  <c r="F1589" i="62"/>
  <c r="H1589" i="62" s="1"/>
  <c r="Q1589" i="62" s="1"/>
  <c r="F1574" i="62"/>
  <c r="F554" i="62"/>
  <c r="H554" i="62" s="1"/>
  <c r="F9" i="62"/>
  <c r="F17" i="62"/>
  <c r="H17" i="62" s="1"/>
  <c r="Q17" i="62" s="1"/>
  <c r="F29" i="62"/>
  <c r="F849" i="62"/>
  <c r="H849" i="62" s="1"/>
  <c r="Q849" i="62" s="1"/>
  <c r="F897" i="62"/>
  <c r="F417" i="62"/>
  <c r="H417" i="62" s="1"/>
  <c r="Q417" i="62" s="1"/>
  <c r="F465" i="62"/>
  <c r="F993" i="62"/>
  <c r="H993" i="62" s="1"/>
  <c r="Q993" i="62" s="1"/>
  <c r="F356" i="62"/>
  <c r="F380" i="62"/>
  <c r="H380" i="62" s="1"/>
  <c r="Q380" i="62" s="1"/>
  <c r="F428" i="62"/>
  <c r="F476" i="62"/>
  <c r="H476" i="62" s="1"/>
  <c r="Q476" i="62" s="1"/>
  <c r="F461" i="62"/>
  <c r="F371" i="62"/>
  <c r="H371" i="62" s="1"/>
  <c r="Q371" i="62" s="1"/>
  <c r="F279" i="62"/>
  <c r="F295" i="62"/>
  <c r="H295" i="62" s="1"/>
  <c r="Q295" i="62" s="1"/>
  <c r="F327" i="62"/>
  <c r="F877" i="62"/>
  <c r="H877" i="62" s="1"/>
  <c r="Q877" i="62" s="1"/>
  <c r="F421" i="62"/>
  <c r="F973" i="62"/>
  <c r="H973" i="62" s="1"/>
  <c r="Q973" i="62" s="1"/>
  <c r="F493" i="62"/>
  <c r="F177" i="62"/>
  <c r="H177" i="62" s="1"/>
  <c r="Q177" i="62" s="1"/>
  <c r="F599" i="62"/>
  <c r="F127" i="62"/>
  <c r="H127" i="62" s="1"/>
  <c r="Q127" i="62" s="1"/>
  <c r="F159" i="62"/>
  <c r="F679" i="62"/>
  <c r="H679" i="62" s="1"/>
  <c r="Q679" i="62" s="1"/>
  <c r="F711" i="62"/>
  <c r="F743" i="62"/>
  <c r="H743" i="62" s="1"/>
  <c r="Q743" i="62" s="1"/>
  <c r="F255" i="62"/>
  <c r="F641" i="62"/>
  <c r="H641" i="62" s="1"/>
  <c r="Q641" i="62" s="1"/>
  <c r="F254" i="62"/>
  <c r="F214" i="62"/>
  <c r="H214" i="62" s="1"/>
  <c r="Q214" i="62" s="1"/>
  <c r="F194" i="62"/>
  <c r="F154" i="62"/>
  <c r="H154" i="62" s="1"/>
  <c r="Q154" i="62" s="1"/>
  <c r="F110" i="62"/>
  <c r="F72" i="62"/>
  <c r="H72" i="62" s="1"/>
  <c r="Q72" i="62" s="1"/>
  <c r="F552" i="62"/>
  <c r="F528" i="62"/>
  <c r="H528" i="62" s="1"/>
  <c r="Q528" i="62" s="1"/>
  <c r="F2003" i="62"/>
  <c r="F474" i="62"/>
  <c r="H474" i="62" s="1"/>
  <c r="Q474" i="62" s="1"/>
  <c r="F1422" i="62"/>
  <c r="F396" i="62"/>
  <c r="H396" i="62" s="1"/>
  <c r="Q396" i="62" s="1"/>
  <c r="F336" i="62"/>
  <c r="F302" i="62"/>
  <c r="H302" i="62" s="1"/>
  <c r="Q302" i="62" s="1"/>
  <c r="F408" i="62"/>
  <c r="F485" i="62"/>
  <c r="H485" i="62" s="1"/>
  <c r="Q485" i="62" s="1"/>
  <c r="F929" i="62"/>
  <c r="F389" i="62"/>
  <c r="H389" i="62" s="1"/>
  <c r="F833" i="62"/>
  <c r="F285" i="62"/>
  <c r="H285" i="62" s="1"/>
  <c r="Q285" i="62" s="1"/>
  <c r="F241" i="62"/>
  <c r="F193" i="62"/>
  <c r="H193" i="62" s="1"/>
  <c r="Q193" i="62" s="1"/>
  <c r="F657" i="62"/>
  <c r="F1621" i="62"/>
  <c r="H1621" i="62" s="1"/>
  <c r="Q1621" i="62" s="1"/>
  <c r="F578" i="62"/>
  <c r="F47" i="62"/>
  <c r="H47" i="62" s="1"/>
  <c r="F1028" i="62"/>
  <c r="F32" i="62"/>
  <c r="H32" i="62" s="1"/>
  <c r="Q32" i="62" s="1"/>
  <c r="F381" i="62"/>
  <c r="F429" i="62"/>
  <c r="H429" i="62" s="1"/>
  <c r="Q429" i="62" s="1"/>
  <c r="F477" i="62"/>
  <c r="F368" i="62"/>
  <c r="H368" i="62" s="1"/>
  <c r="Q368" i="62" s="1"/>
  <c r="F416" i="62"/>
  <c r="F464" i="62"/>
  <c r="H464" i="62" s="1"/>
  <c r="Q464" i="62" s="1"/>
  <c r="F432" i="62"/>
  <c r="F287" i="62"/>
  <c r="H287" i="62" s="1"/>
  <c r="Q287" i="62" s="1"/>
  <c r="F337" i="62"/>
  <c r="F385" i="62"/>
  <c r="H385" i="62" s="1"/>
  <c r="Q385" i="62" s="1"/>
  <c r="F961" i="62"/>
  <c r="F218" i="62"/>
  <c r="H218" i="62" s="1"/>
  <c r="Q218" i="62" s="1"/>
  <c r="F103" i="62"/>
  <c r="F151" i="62"/>
  <c r="H151" i="62" s="1"/>
  <c r="Q151" i="62" s="1"/>
  <c r="F199" i="62"/>
  <c r="F247" i="62"/>
  <c r="H247" i="62" s="1"/>
  <c r="F197" i="62"/>
  <c r="F1758" i="62"/>
  <c r="H1758" i="62" s="1"/>
  <c r="Q1758" i="62" s="1"/>
  <c r="F1698" i="62"/>
  <c r="F1638" i="62"/>
  <c r="H1638" i="62" s="1"/>
  <c r="Q1638" i="62" s="1"/>
  <c r="F1578" i="62"/>
  <c r="F1542" i="62"/>
  <c r="H1542" i="62" s="1"/>
  <c r="Q1542" i="62" s="1"/>
  <c r="F1998" i="62"/>
  <c r="F1464" i="62"/>
  <c r="H1464" i="62" s="1"/>
  <c r="F1896" i="62"/>
  <c r="F1822" i="62"/>
  <c r="H1822" i="62" s="1"/>
  <c r="Q1822" i="62" s="1"/>
  <c r="F1774" i="62"/>
  <c r="F1955" i="62"/>
  <c r="H1955" i="62" s="1"/>
  <c r="Q1955" i="62" s="1"/>
  <c r="F1385" i="62"/>
  <c r="F1805" i="62"/>
  <c r="H1805" i="62" s="1"/>
  <c r="F1741" i="62"/>
  <c r="F1677" i="62"/>
  <c r="H1677" i="62" s="1"/>
  <c r="Q1677" i="62" s="1"/>
  <c r="F1129" i="62"/>
  <c r="F1076" i="62"/>
  <c r="H1076" i="62" s="1"/>
  <c r="Q1076" i="62" s="1"/>
  <c r="F1023" i="62"/>
  <c r="F1046" i="62"/>
  <c r="H1046" i="62" s="1"/>
  <c r="Q1046" i="62" s="1"/>
  <c r="F873" i="62"/>
  <c r="F441" i="62"/>
  <c r="H441" i="62" s="1"/>
  <c r="Q441" i="62" s="1"/>
  <c r="F837" i="62"/>
  <c r="F908" i="62"/>
  <c r="H908" i="62" s="1"/>
  <c r="Q908" i="62" s="1"/>
  <c r="F956" i="62"/>
  <c r="F1004" i="62"/>
  <c r="H1004" i="62" s="1"/>
  <c r="Q1004" i="62" s="1"/>
  <c r="F297" i="62"/>
  <c r="F815" i="62"/>
  <c r="H815" i="62" s="1"/>
  <c r="Q815" i="62" s="1"/>
  <c r="F853" i="62"/>
  <c r="F901" i="62"/>
  <c r="H901" i="62" s="1"/>
  <c r="Q901" i="62" s="1"/>
  <c r="F949" i="62"/>
  <c r="F741" i="62"/>
  <c r="H741" i="62" s="1"/>
  <c r="F117" i="62"/>
  <c r="F111" i="62"/>
  <c r="H111" i="62" s="1"/>
  <c r="Q111" i="62" s="1"/>
  <c r="F143" i="62"/>
  <c r="F695" i="62"/>
  <c r="H695" i="62" s="1"/>
  <c r="Q695" i="62" s="1"/>
  <c r="F727" i="62"/>
  <c r="F91" i="62"/>
  <c r="H91" i="62" s="1"/>
  <c r="Q91" i="62" s="1"/>
  <c r="F761" i="62"/>
  <c r="F1242" i="62"/>
  <c r="H1242" i="62" s="1"/>
  <c r="Q1242" i="62" s="1"/>
  <c r="F1182" i="62"/>
  <c r="F1142" i="62"/>
  <c r="H1142" i="62" s="1"/>
  <c r="Q1142" i="62" s="1"/>
  <c r="F1098" i="62"/>
  <c r="F564" i="62"/>
  <c r="H564" i="62" s="1"/>
  <c r="Q564" i="62" s="1"/>
  <c r="F36" i="62"/>
  <c r="F509" i="62"/>
  <c r="H509" i="62" s="1"/>
  <c r="Q509" i="62" s="1"/>
  <c r="F444" i="62"/>
  <c r="F366" i="62"/>
  <c r="H366" i="62" s="1"/>
  <c r="Q366" i="62" s="1"/>
  <c r="F318" i="62"/>
  <c r="F282" i="62"/>
  <c r="H282" i="62" s="1"/>
  <c r="Q282" i="62" s="1"/>
  <c r="F142" i="62"/>
  <c r="F455" i="62"/>
  <c r="H455" i="62" s="1"/>
  <c r="Q455" i="62" s="1"/>
  <c r="F359" i="62"/>
  <c r="F305" i="62"/>
  <c r="H305" i="62" s="1"/>
  <c r="Q305" i="62" s="1"/>
  <c r="F1773" i="62"/>
  <c r="F1733" i="62"/>
  <c r="H1733" i="62" s="1"/>
  <c r="Q1733" i="62" s="1"/>
  <c r="F1181" i="62"/>
  <c r="F633" i="62"/>
  <c r="H633" i="62" s="1"/>
  <c r="Q633" i="62" s="1"/>
  <c r="F89" i="62"/>
  <c r="F563" i="62"/>
  <c r="H563" i="62" s="1"/>
  <c r="Q563" i="62" s="1"/>
  <c r="F1019" i="62"/>
  <c r="F1509" i="62"/>
  <c r="H1509" i="62" s="1"/>
  <c r="Q1509" i="62" s="1"/>
  <c r="F1496" i="62"/>
  <c r="F846" i="62"/>
  <c r="H846" i="62" s="1"/>
  <c r="Q846" i="62" s="1"/>
  <c r="F1311" i="62"/>
  <c r="F1873" i="62"/>
  <c r="H1873" i="62" s="1"/>
  <c r="Q1873" i="62" s="1"/>
  <c r="F937" i="62"/>
  <c r="F1513" i="62"/>
  <c r="H1513" i="62" s="1"/>
  <c r="Q1513" i="62" s="1"/>
  <c r="F602" i="62"/>
  <c r="F1143" i="62"/>
  <c r="H1143" i="62" s="1"/>
  <c r="Q1143" i="62" s="1"/>
  <c r="F1175" i="62"/>
  <c r="F1223" i="62"/>
  <c r="H1223" i="62" s="1"/>
  <c r="Q1223" i="62" s="1"/>
  <c r="F1271" i="62"/>
  <c r="F770" i="62"/>
  <c r="H770" i="62" s="1"/>
  <c r="F710" i="62"/>
  <c r="F650" i="62"/>
  <c r="H650" i="62" s="1"/>
  <c r="Q650" i="62" s="1"/>
  <c r="F582" i="62"/>
  <c r="F546" i="62"/>
  <c r="H546" i="62" s="1"/>
  <c r="Q546" i="62" s="1"/>
  <c r="F1007" i="62"/>
  <c r="F930" i="62"/>
  <c r="H930" i="62" s="1"/>
  <c r="Q930" i="62" s="1"/>
  <c r="Q858" i="62"/>
  <c r="F858" i="62"/>
  <c r="H858" i="62" s="1"/>
  <c r="Q794" i="62"/>
  <c r="F794" i="62"/>
  <c r="H794" i="62" s="1"/>
  <c r="F84" i="62"/>
  <c r="H84" i="62" s="1"/>
  <c r="Q84" i="62" s="1"/>
  <c r="F1415" i="62"/>
  <c r="H1415" i="62" s="1"/>
  <c r="Q1825" i="62"/>
  <c r="F1825" i="62"/>
  <c r="H1825" i="62" s="1"/>
  <c r="F1257" i="62"/>
  <c r="H1257" i="62" s="1"/>
  <c r="Q1257" i="62" s="1"/>
  <c r="Q1193" i="62"/>
  <c r="F1193" i="62"/>
  <c r="H1193" i="62" s="1"/>
  <c r="F1109" i="62"/>
  <c r="H1109" i="62" s="1"/>
  <c r="Q1109" i="62" s="1"/>
  <c r="F557" i="62"/>
  <c r="H557" i="62" s="1"/>
  <c r="Q557" i="62" s="1"/>
  <c r="Q26" i="62"/>
  <c r="F26" i="62"/>
  <c r="H26" i="62" s="1"/>
  <c r="F1863" i="62"/>
  <c r="H1863" i="62" s="1"/>
  <c r="Q1863" i="62" s="1"/>
  <c r="F1887" i="62"/>
  <c r="H1887" i="62" s="1"/>
  <c r="Q1887" i="62" s="1"/>
  <c r="Q1911" i="62"/>
  <c r="F1911" i="62"/>
  <c r="H1911" i="62" s="1"/>
  <c r="F1935" i="62"/>
  <c r="H1935" i="62" s="1"/>
  <c r="Q1935" i="62" s="1"/>
  <c r="Q1959" i="62"/>
  <c r="F1959" i="62"/>
  <c r="H1959" i="62" s="1"/>
  <c r="Q1479" i="62"/>
  <c r="F1479" i="62"/>
  <c r="H1479" i="62" s="1"/>
  <c r="F1503" i="62"/>
  <c r="H1503" i="62" s="1"/>
  <c r="Q1503" i="62" s="1"/>
  <c r="F1850" i="62"/>
  <c r="H1850" i="62" s="1"/>
  <c r="Q1850" i="62" s="1"/>
  <c r="Q1874" i="62"/>
  <c r="F1874" i="62"/>
  <c r="H1874" i="62" s="1"/>
  <c r="Q1898" i="62"/>
  <c r="F1898" i="62"/>
  <c r="H1898" i="62" s="1"/>
  <c r="F1922" i="62"/>
  <c r="H1922" i="62" s="1"/>
  <c r="Q1922" i="62" s="1"/>
  <c r="Q1946" i="62"/>
  <c r="F1946" i="62"/>
  <c r="H1946" i="62" s="1"/>
  <c r="Q1970" i="62"/>
  <c r="F1970" i="62"/>
  <c r="H1970" i="62" s="1"/>
  <c r="F986" i="62"/>
  <c r="H986" i="62" s="1"/>
  <c r="Q986" i="62" s="1"/>
  <c r="Q1010" i="62"/>
  <c r="F1010" i="62"/>
  <c r="H1010" i="62" s="1"/>
  <c r="Q1943" i="62"/>
  <c r="F1943" i="62"/>
  <c r="H1943" i="62" s="1"/>
  <c r="F1853" i="62"/>
  <c r="H1853" i="62" s="1"/>
  <c r="Q1853" i="62" s="1"/>
  <c r="Q1789" i="62"/>
  <c r="F1789" i="62"/>
  <c r="H1789" i="62" s="1"/>
  <c r="F1795" i="62"/>
  <c r="H1795" i="62" s="1"/>
  <c r="Q1795" i="62" s="1"/>
  <c r="F1811" i="62"/>
  <c r="H1811" i="62" s="1"/>
  <c r="Q1811" i="62" s="1"/>
  <c r="Q1827" i="62"/>
  <c r="F1827" i="62"/>
  <c r="H1827" i="62" s="1"/>
  <c r="F1843" i="62"/>
  <c r="H1843" i="62" s="1"/>
  <c r="Q1843" i="62" s="1"/>
  <c r="Q1867" i="62"/>
  <c r="F1867" i="62"/>
  <c r="H1867" i="62" s="1"/>
  <c r="Q1891" i="62"/>
  <c r="F1891" i="62"/>
  <c r="H1891" i="62" s="1"/>
  <c r="F1915" i="62"/>
  <c r="H1915" i="62" s="1"/>
  <c r="Q1915" i="62" s="1"/>
  <c r="F1939" i="62"/>
  <c r="H1939" i="62" s="1"/>
  <c r="Q1939" i="62" s="1"/>
  <c r="Q1963" i="62"/>
  <c r="F1963" i="62"/>
  <c r="H1963" i="62" s="1"/>
  <c r="Q1483" i="62"/>
  <c r="F1483" i="62"/>
  <c r="H1483" i="62" s="1"/>
  <c r="F1507" i="62"/>
  <c r="H1507" i="62" s="1"/>
  <c r="Q1507" i="62" s="1"/>
  <c r="Q1750" i="62"/>
  <c r="F1750" i="62"/>
  <c r="H1750" i="62" s="1"/>
  <c r="Q1690" i="62"/>
  <c r="F1690" i="62"/>
  <c r="H1690" i="62" s="1"/>
  <c r="F1630" i="62"/>
  <c r="H1630" i="62" s="1"/>
  <c r="Q1630" i="62" s="1"/>
  <c r="Q1107" i="62"/>
  <c r="F1107" i="62"/>
  <c r="H1107" i="62" s="1"/>
  <c r="F1123" i="62"/>
  <c r="H1123" i="62" s="1"/>
  <c r="Q1123" i="62" s="1"/>
  <c r="F1139" i="62"/>
  <c r="H1139" i="62" s="1"/>
  <c r="Q1139" i="62" s="1"/>
  <c r="Q1155" i="62"/>
  <c r="F1155" i="62"/>
  <c r="H1155" i="62" s="1"/>
  <c r="F1171" i="62"/>
  <c r="H1171" i="62" s="1"/>
  <c r="Q1171" i="62" s="1"/>
  <c r="F1187" i="62"/>
  <c r="H1187" i="62" s="1"/>
  <c r="F1203" i="62"/>
  <c r="H1203" i="62" s="1"/>
  <c r="Q1203" i="62" s="1"/>
  <c r="F1219" i="62"/>
  <c r="H1219" i="62" s="1"/>
  <c r="Q1219" i="62" s="1"/>
  <c r="Q1235" i="62"/>
  <c r="F1235" i="62"/>
  <c r="H1235" i="62" s="1"/>
  <c r="F1251" i="62"/>
  <c r="H1251" i="62" s="1"/>
  <c r="Q1251" i="62" s="1"/>
  <c r="F1267" i="62"/>
  <c r="H1267" i="62" s="1"/>
  <c r="Q1267" i="62" s="1"/>
  <c r="F1598" i="62"/>
  <c r="H1598" i="62" s="1"/>
  <c r="Q1598" i="62" s="1"/>
  <c r="F1657" i="62"/>
  <c r="H1657" i="62" s="1"/>
  <c r="Q1657" i="62" s="1"/>
  <c r="Q1777" i="62"/>
  <c r="F1777" i="62"/>
  <c r="H1777" i="62" s="1"/>
  <c r="F1762" i="62"/>
  <c r="H1762" i="62" s="1"/>
  <c r="Q1762" i="62" s="1"/>
  <c r="F1742" i="62"/>
  <c r="H1742" i="62" s="1"/>
  <c r="Q1742" i="62" s="1"/>
  <c r="Q1722" i="62"/>
  <c r="F1722" i="62"/>
  <c r="H1722" i="62" s="1"/>
  <c r="F1702" i="62"/>
  <c r="H1702" i="62" s="1"/>
  <c r="Q1702" i="62" s="1"/>
  <c r="Q1682" i="62"/>
  <c r="F1682" i="62"/>
  <c r="H1682" i="62" s="1"/>
  <c r="F1662" i="62"/>
  <c r="H1662" i="62" s="1"/>
  <c r="Q1662" i="62" s="1"/>
  <c r="F1642" i="62"/>
  <c r="H1642" i="62" s="1"/>
  <c r="Q1642" i="62" s="1"/>
  <c r="Q1618" i="62"/>
  <c r="F1618" i="62"/>
  <c r="H1618" i="62" s="1"/>
  <c r="F1593" i="62"/>
  <c r="H1593" i="62" s="1"/>
  <c r="Q1593" i="62" s="1"/>
  <c r="F1581" i="62"/>
  <c r="H1581" i="62" s="1"/>
  <c r="Q1581" i="62" s="1"/>
  <c r="F1569" i="62"/>
  <c r="H1569" i="62" s="1"/>
  <c r="Q1569" i="62" s="1"/>
  <c r="F1557" i="62"/>
  <c r="H1557" i="62" s="1"/>
  <c r="Q1557" i="62" s="1"/>
  <c r="Q1545" i="62"/>
  <c r="F1545" i="62"/>
  <c r="H1545" i="62" s="1"/>
  <c r="F1533" i="62"/>
  <c r="H1533" i="62" s="1"/>
  <c r="Q1533" i="62" s="1"/>
  <c r="F1837" i="62"/>
  <c r="H1837" i="62" s="1"/>
  <c r="Q1837" i="62" s="1"/>
  <c r="F2004" i="62"/>
  <c r="F1980" i="62"/>
  <c r="H1980" i="62" s="1"/>
  <c r="Q1980" i="62" s="1"/>
  <c r="Q1950" i="62"/>
  <c r="F1950" i="62"/>
  <c r="H1950" i="62" s="1"/>
  <c r="F1925" i="62"/>
  <c r="H1925" i="62" s="1"/>
  <c r="Q1925" i="62" s="1"/>
  <c r="F1902" i="62"/>
  <c r="H1902" i="62" s="1"/>
  <c r="Q1902" i="62" s="1"/>
  <c r="Q1872" i="62"/>
  <c r="F1872" i="62"/>
  <c r="H1872" i="62" s="1"/>
  <c r="Q1842" i="62"/>
  <c r="F1842" i="62"/>
  <c r="H1842" i="62" s="1"/>
  <c r="F1826" i="62"/>
  <c r="H1826" i="62" s="1"/>
  <c r="Q1826" i="62" s="1"/>
  <c r="Q1806" i="62"/>
  <c r="F1806" i="62"/>
  <c r="H1806" i="62" s="1"/>
  <c r="F1786" i="62"/>
  <c r="H1786" i="62" s="1"/>
  <c r="Q1786" i="62" s="1"/>
  <c r="F1834" i="62"/>
  <c r="H1834" i="62" s="1"/>
  <c r="Q1834" i="62" s="1"/>
  <c r="Q1626" i="62"/>
  <c r="F1626" i="62"/>
  <c r="H1626" i="62" s="1"/>
  <c r="Q1487" i="62"/>
  <c r="F1487" i="62"/>
  <c r="H1487" i="62" s="1"/>
  <c r="F1457" i="62"/>
  <c r="H1457" i="62" s="1"/>
  <c r="Q1457" i="62" s="1"/>
  <c r="Q1931" i="62"/>
  <c r="F1931" i="62"/>
  <c r="H1931" i="62" s="1"/>
  <c r="F1895" i="62"/>
  <c r="H1895" i="62" s="1"/>
  <c r="Q1895" i="62" s="1"/>
  <c r="F1361" i="62"/>
  <c r="H1361" i="62" s="1"/>
  <c r="Q1361" i="62" s="1"/>
  <c r="Q1329" i="62"/>
  <c r="F1329" i="62"/>
  <c r="H1329" i="62" s="1"/>
  <c r="Q1309" i="62"/>
  <c r="F1309" i="62"/>
  <c r="H1309" i="62" s="1"/>
  <c r="F1793" i="62"/>
  <c r="H1793" i="62" s="1"/>
  <c r="Q1793" i="62" s="1"/>
  <c r="Q1261" i="62"/>
  <c r="F1261" i="62"/>
  <c r="H1261" i="62" s="1"/>
  <c r="F1241" i="62"/>
  <c r="H1241" i="62" s="1"/>
  <c r="Q1241" i="62" s="1"/>
  <c r="F1221" i="62"/>
  <c r="H1221" i="62" s="1"/>
  <c r="Q1221" i="62" s="1"/>
  <c r="Q1197" i="62"/>
  <c r="F1197" i="62"/>
  <c r="H1197" i="62" s="1"/>
  <c r="Q1177" i="62"/>
  <c r="F1177" i="62"/>
  <c r="H1177" i="62" s="1"/>
  <c r="F1157" i="62"/>
  <c r="H1157" i="62" s="1"/>
  <c r="Q1157" i="62" s="1"/>
  <c r="Q1133" i="62"/>
  <c r="F1133" i="62"/>
  <c r="H1133" i="62" s="1"/>
  <c r="F1113" i="62"/>
  <c r="H1113" i="62" s="1"/>
  <c r="Q1113" i="62" s="1"/>
  <c r="F83" i="62"/>
  <c r="H83" i="62" s="1"/>
  <c r="Q83" i="62" s="1"/>
  <c r="Q575" i="62"/>
  <c r="F575" i="62"/>
  <c r="H575" i="62" s="1"/>
  <c r="Q560" i="62"/>
  <c r="F560" i="62"/>
  <c r="H560" i="62" s="1"/>
  <c r="F44" i="62"/>
  <c r="H44" i="62" s="1"/>
  <c r="Q44" i="62" s="1"/>
  <c r="Q13" i="62"/>
  <c r="F13" i="62"/>
  <c r="H13" i="62" s="1"/>
  <c r="F1535" i="62"/>
  <c r="H1535" i="62" s="1"/>
  <c r="Q1535" i="62" s="1"/>
  <c r="F1043" i="62"/>
  <c r="F1869" i="62"/>
  <c r="H1869" i="62" s="1"/>
  <c r="Q1869" i="62" s="1"/>
  <c r="F1917" i="62"/>
  <c r="Q1965" i="62"/>
  <c r="F1965" i="62"/>
  <c r="H1965" i="62" s="1"/>
  <c r="F1856" i="62"/>
  <c r="F1400" i="62"/>
  <c r="H1400" i="62" s="1"/>
  <c r="Q1400" i="62" s="1"/>
  <c r="F1448" i="62"/>
  <c r="F1844" i="62"/>
  <c r="H1844" i="62" s="1"/>
  <c r="Q1844" i="62" s="1"/>
  <c r="F1790" i="62"/>
  <c r="F1831" i="62"/>
  <c r="H1831" i="62" s="1"/>
  <c r="Q1831" i="62" s="1"/>
  <c r="F1417" i="62"/>
  <c r="F1993" i="62"/>
  <c r="F1670" i="62"/>
  <c r="F1631" i="62"/>
  <c r="H1631" i="62" s="1"/>
  <c r="Q1631" i="62" s="1"/>
  <c r="F1695" i="62"/>
  <c r="F1743" i="62"/>
  <c r="H1743" i="62" s="1"/>
  <c r="Q1743" i="62" s="1"/>
  <c r="F1577" i="62"/>
  <c r="F1738" i="62"/>
  <c r="H1738" i="62" s="1"/>
  <c r="Q1738" i="62" s="1"/>
  <c r="F1678" i="62"/>
  <c r="F1614" i="62"/>
  <c r="H1614" i="62" s="1"/>
  <c r="Q1614" i="62" s="1"/>
  <c r="F1566" i="62"/>
  <c r="F1530" i="62"/>
  <c r="H1530" i="62" s="1"/>
  <c r="Q1530" i="62" s="1"/>
  <c r="F1409" i="62"/>
  <c r="F1838" i="62"/>
  <c r="H1838" i="62" s="1"/>
  <c r="Q1838" i="62" s="1"/>
  <c r="F1782" i="62"/>
  <c r="F1985" i="62"/>
  <c r="H1985" i="62" s="1"/>
  <c r="Q1985" i="62" s="1"/>
  <c r="F1859" i="62"/>
  <c r="F1281" i="62"/>
  <c r="H1281" i="62" s="1"/>
  <c r="Q1281" i="62" s="1"/>
  <c r="F1721" i="62"/>
  <c r="F1653" i="62"/>
  <c r="H1653" i="62" s="1"/>
  <c r="Q1653" i="62" s="1"/>
  <c r="F1592" i="62"/>
  <c r="F1519" i="62"/>
  <c r="H1519" i="62" s="1"/>
  <c r="Q1519" i="62" s="1"/>
  <c r="F1398" i="62"/>
  <c r="F360" i="62"/>
  <c r="H360" i="62" s="1"/>
  <c r="Q360" i="62" s="1"/>
  <c r="F1338" i="62"/>
  <c r="F314" i="62"/>
  <c r="H314" i="62" s="1"/>
  <c r="Q314" i="62" s="1"/>
  <c r="F294" i="62"/>
  <c r="F274" i="62"/>
  <c r="H274" i="62" s="1"/>
  <c r="Q274" i="62" s="1"/>
  <c r="F322" i="62"/>
  <c r="F114" i="62"/>
  <c r="H114" i="62" s="1"/>
  <c r="Q114" i="62" s="1"/>
  <c r="F479" i="62"/>
  <c r="F449" i="62"/>
  <c r="H449" i="62" s="1"/>
  <c r="Q449" i="62" s="1"/>
  <c r="F419" i="62"/>
  <c r="F383" i="62"/>
  <c r="H383" i="62" s="1"/>
  <c r="Q383" i="62" s="1"/>
  <c r="F1865" i="62"/>
  <c r="F321" i="62"/>
  <c r="H321" i="62" s="1"/>
  <c r="Q321" i="62" s="1"/>
  <c r="F1813" i="62"/>
  <c r="F1289" i="62"/>
  <c r="H1289" i="62" s="1"/>
  <c r="Q1289" i="62" s="1"/>
  <c r="F1765" i="62"/>
  <c r="F1745" i="62"/>
  <c r="H1745" i="62" s="1"/>
  <c r="Q1745" i="62" s="1"/>
  <c r="F1725" i="62"/>
  <c r="F1701" i="62"/>
  <c r="H1701" i="62" s="1"/>
  <c r="Q1701" i="62" s="1"/>
  <c r="F1681" i="62"/>
  <c r="F1661" i="62"/>
  <c r="H1661" i="62" s="1"/>
  <c r="Q1661" i="62" s="1"/>
  <c r="F1637" i="62"/>
  <c r="F1617" i="62"/>
  <c r="H1617" i="62" s="1"/>
  <c r="Q1617" i="62" s="1"/>
  <c r="F1595" i="62"/>
  <c r="F1079" i="62"/>
  <c r="H1079" i="62" s="1"/>
  <c r="Q1079" i="62" s="1"/>
  <c r="F1064" i="62"/>
  <c r="F1052" i="62"/>
  <c r="H1052" i="62" s="1"/>
  <c r="Q1052" i="62" s="1"/>
  <c r="F517" i="62"/>
  <c r="F23" i="62"/>
  <c r="H23" i="62" s="1"/>
  <c r="Q23" i="62" s="1"/>
  <c r="F539" i="62"/>
  <c r="F357" i="62"/>
  <c r="H357" i="62" s="1"/>
  <c r="Q357" i="62" s="1"/>
  <c r="F909" i="62"/>
  <c r="F453" i="62"/>
  <c r="H453" i="62" s="1"/>
  <c r="Q453" i="62" s="1"/>
  <c r="F344" i="62"/>
  <c r="F392" i="62"/>
  <c r="H392" i="62" s="1"/>
  <c r="Q392" i="62" s="1"/>
  <c r="F1952" i="62"/>
  <c r="F332" i="62"/>
  <c r="H332" i="62" s="1"/>
  <c r="Q332" i="62" s="1"/>
  <c r="F278" i="62"/>
  <c r="F319" i="62"/>
  <c r="H319" i="62" s="1"/>
  <c r="Q319" i="62" s="1"/>
  <c r="F913" i="62"/>
  <c r="F481" i="62"/>
  <c r="H481" i="62" s="1"/>
  <c r="Q481" i="62" s="1"/>
  <c r="F158" i="62"/>
  <c r="F119" i="62"/>
  <c r="H119" i="62" s="1"/>
  <c r="Q119" i="62" s="1"/>
  <c r="F183" i="62"/>
  <c r="F231" i="62"/>
  <c r="H231" i="62" s="1"/>
  <c r="Q231" i="62" s="1"/>
  <c r="F65" i="62"/>
  <c r="F226" i="62"/>
  <c r="H226" i="62" s="1"/>
  <c r="Q226" i="62" s="1"/>
  <c r="F166" i="62"/>
  <c r="F1110" i="62"/>
  <c r="H1110" i="62" s="1"/>
  <c r="Q1110" i="62" s="1"/>
  <c r="F54" i="62"/>
  <c r="F18" i="62"/>
  <c r="H18" i="62" s="1"/>
  <c r="Q18" i="62" s="1"/>
  <c r="F401" i="62"/>
  <c r="F1334" i="62"/>
  <c r="H1334" i="62" s="1"/>
  <c r="Q1334" i="62" s="1"/>
  <c r="F270" i="62"/>
  <c r="F977" i="62"/>
  <c r="H977" i="62" s="1"/>
  <c r="Q977" i="62" s="1"/>
  <c r="F347" i="62"/>
  <c r="F273" i="62"/>
  <c r="H273" i="62" s="1"/>
  <c r="Q273" i="62" s="1"/>
  <c r="F209" i="62"/>
  <c r="F141" i="62"/>
  <c r="H141" i="62" s="1"/>
  <c r="Q141" i="62" s="1"/>
  <c r="F584" i="62"/>
  <c r="F7" i="62"/>
  <c r="H7" i="62" s="1"/>
  <c r="Q7" i="62" s="1"/>
  <c r="AJ115" i="60"/>
  <c r="AJ103" i="60"/>
  <c r="AJ118" i="60"/>
  <c r="AJ106" i="60"/>
  <c r="AJ94" i="60"/>
  <c r="AJ82" i="60"/>
  <c r="AJ70" i="60"/>
  <c r="AJ58" i="60"/>
  <c r="AJ46" i="60"/>
  <c r="AJ10" i="60"/>
  <c r="AJ123" i="60"/>
  <c r="AJ111" i="60"/>
  <c r="AJ99" i="60"/>
  <c r="AJ16" i="60"/>
  <c r="AJ113" i="60"/>
  <c r="AJ101" i="60"/>
  <c r="AJ119" i="60"/>
  <c r="AJ107" i="60"/>
  <c r="AJ95" i="60"/>
  <c r="B14" i="59"/>
  <c r="B12" i="59"/>
  <c r="B10" i="59"/>
  <c r="B8" i="59"/>
  <c r="B6" i="59"/>
  <c r="B4" i="59"/>
  <c r="D7" i="57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4" i="56"/>
  <c r="H209" i="62" l="1"/>
  <c r="Q209" i="62" s="1"/>
  <c r="H582" i="62"/>
  <c r="Q582" i="62" s="1"/>
  <c r="H1385" i="62"/>
  <c r="Q1385" i="62" s="1"/>
  <c r="H599" i="62"/>
  <c r="Q599" i="62" s="1"/>
  <c r="H1913" i="62"/>
  <c r="Q1913" i="62" s="1"/>
  <c r="H694" i="62"/>
  <c r="Q694" i="62" s="1"/>
  <c r="H1773" i="62"/>
  <c r="Q1773" i="62" s="1"/>
  <c r="H432" i="62"/>
  <c r="Q432" i="62" s="1"/>
  <c r="H9" i="62"/>
  <c r="Q9" i="62" s="1"/>
  <c r="H504" i="62"/>
  <c r="Q504" i="62" s="1"/>
  <c r="H35" i="62"/>
  <c r="Q35" i="62" s="1"/>
  <c r="H1781" i="62"/>
  <c r="Q1781" i="62" s="1"/>
  <c r="H1340" i="62"/>
  <c r="Q1340" i="62" s="1"/>
  <c r="H548" i="62"/>
  <c r="Q548" i="62" s="1"/>
  <c r="H667" i="62"/>
  <c r="Q667" i="62" s="1"/>
  <c r="H1514" i="62"/>
  <c r="Q1514" i="62" s="1"/>
  <c r="H135" i="62"/>
  <c r="Q135" i="62" s="1"/>
  <c r="H1571" i="62"/>
  <c r="Q1571" i="62" s="1"/>
  <c r="H1194" i="62"/>
  <c r="Q1194" i="62" s="1"/>
  <c r="H613" i="62"/>
  <c r="Q613" i="62" s="1"/>
  <c r="H1423" i="62"/>
  <c r="Q1423" i="62" s="1"/>
  <c r="H131" i="62"/>
  <c r="Q131" i="62" s="1"/>
  <c r="H1097" i="62"/>
  <c r="Q1097" i="62" s="1"/>
  <c r="H1326" i="62"/>
  <c r="Q1326" i="62" s="1"/>
  <c r="H841" i="62"/>
  <c r="Q841" i="62" s="1"/>
  <c r="H912" i="62"/>
  <c r="Q912" i="62" s="1"/>
  <c r="H1162" i="62"/>
  <c r="Q1162" i="62" s="1"/>
  <c r="H980" i="62"/>
  <c r="Q980" i="62" s="1"/>
  <c r="H987" i="62"/>
  <c r="Q987" i="62" s="1"/>
  <c r="H1907" i="62"/>
  <c r="Q1907" i="62" s="1"/>
  <c r="H1634" i="62"/>
  <c r="Q1634" i="62" s="1"/>
  <c r="H1495" i="62"/>
  <c r="Q1495" i="62" s="1"/>
  <c r="H1971" i="62"/>
  <c r="Q1971" i="62" s="1"/>
  <c r="H162" i="62"/>
  <c r="Q162" i="62" s="1"/>
  <c r="H203" i="62"/>
  <c r="Q203" i="62" s="1"/>
  <c r="H463" i="62"/>
  <c r="Q463" i="62" s="1"/>
  <c r="H462" i="62"/>
  <c r="Q462" i="62" s="1"/>
  <c r="H411" i="62"/>
  <c r="Q411" i="62" s="1"/>
  <c r="Q247" i="62"/>
  <c r="Q317" i="62"/>
  <c r="Q554" i="62"/>
  <c r="Q1126" i="62"/>
  <c r="Q875" i="62"/>
  <c r="Q419" i="62"/>
  <c r="H419" i="62"/>
  <c r="Q578" i="62"/>
  <c r="H578" i="62"/>
  <c r="Q996" i="62"/>
  <c r="H996" i="62"/>
  <c r="H1458" i="62"/>
  <c r="Q1458" i="62" s="1"/>
  <c r="Q837" i="62"/>
  <c r="H837" i="62"/>
  <c r="H194" i="62"/>
  <c r="Q194" i="62" s="1"/>
  <c r="Q1920" i="62"/>
  <c r="H1920" i="62"/>
  <c r="Q1790" i="62"/>
  <c r="H1790" i="62"/>
  <c r="Q1043" i="62"/>
  <c r="H1043" i="62"/>
  <c r="H1311" i="62"/>
  <c r="Q1311" i="62" s="1"/>
  <c r="Q117" i="62"/>
  <c r="H117" i="62"/>
  <c r="H197" i="62"/>
  <c r="Q197" i="62" s="1"/>
  <c r="Q336" i="62"/>
  <c r="H336" i="62"/>
  <c r="Q428" i="62"/>
  <c r="H428" i="62"/>
  <c r="Q1506" i="62"/>
  <c r="H1506" i="62"/>
  <c r="H1921" i="62"/>
  <c r="Q1921" i="62" s="1"/>
  <c r="Q826" i="62"/>
  <c r="H826" i="62"/>
  <c r="H734" i="62"/>
  <c r="Q734" i="62" s="1"/>
  <c r="Q975" i="62"/>
  <c r="H975" i="62"/>
  <c r="Q1058" i="62"/>
  <c r="H1058" i="62"/>
  <c r="Q1163" i="62"/>
  <c r="H1163" i="62"/>
  <c r="H1884" i="62"/>
  <c r="Q1884" i="62" s="1"/>
  <c r="Q1234" i="62"/>
  <c r="H1234" i="62"/>
  <c r="H785" i="62"/>
  <c r="Q785" i="62" s="1"/>
  <c r="Q549" i="62"/>
  <c r="H549" i="62"/>
  <c r="Q907" i="62"/>
  <c r="H907" i="62"/>
  <c r="Q354" i="62"/>
  <c r="H354" i="62"/>
  <c r="H1472" i="62"/>
  <c r="Q1472" i="62" s="1"/>
  <c r="Q1364" i="62"/>
  <c r="H1364" i="62"/>
  <c r="H1343" i="62"/>
  <c r="Q1343" i="62" s="1"/>
  <c r="Q1325" i="62"/>
  <c r="H1325" i="62"/>
  <c r="Q1034" i="62"/>
  <c r="H1034" i="62"/>
  <c r="Q1938" i="62"/>
  <c r="H1938" i="62"/>
  <c r="H691" i="62"/>
  <c r="Q691" i="62" s="1"/>
  <c r="Q1725" i="62"/>
  <c r="H1725" i="62"/>
  <c r="H729" i="62"/>
  <c r="Q729" i="62" s="1"/>
  <c r="Q710" i="62"/>
  <c r="H710" i="62"/>
  <c r="Q359" i="62"/>
  <c r="H359" i="62"/>
  <c r="Q1098" i="62"/>
  <c r="H1098" i="62"/>
  <c r="H873" i="62"/>
  <c r="Q873" i="62" s="1"/>
  <c r="Q1774" i="62"/>
  <c r="H1774" i="62"/>
  <c r="H416" i="62"/>
  <c r="Q416" i="62" s="1"/>
  <c r="Q657" i="62"/>
  <c r="H657" i="62"/>
  <c r="Q254" i="62"/>
  <c r="H254" i="62"/>
  <c r="Q493" i="62"/>
  <c r="H493" i="62"/>
  <c r="H1574" i="62"/>
  <c r="Q1574" i="62" s="1"/>
  <c r="Q269" i="62"/>
  <c r="H269" i="62"/>
  <c r="H1088" i="62"/>
  <c r="Q1088" i="62" s="1"/>
  <c r="Q1525" i="62"/>
  <c r="H1525" i="62"/>
  <c r="Q1904" i="62"/>
  <c r="H1904" i="62"/>
  <c r="Q377" i="62"/>
  <c r="H377" i="62"/>
  <c r="H1205" i="62"/>
  <c r="Q1205" i="62" s="1"/>
  <c r="Q1263" i="62"/>
  <c r="H1263" i="62"/>
  <c r="H1429" i="62"/>
  <c r="Q1429" i="62" s="1"/>
  <c r="Q1651" i="62"/>
  <c r="H1651" i="62"/>
  <c r="Q145" i="62"/>
  <c r="H145" i="62"/>
  <c r="Q355" i="62"/>
  <c r="H355" i="62"/>
  <c r="H881" i="62"/>
  <c r="Q881" i="62" s="1"/>
  <c r="Q1230" i="62"/>
  <c r="H1230" i="62"/>
  <c r="H876" i="62"/>
  <c r="Q876" i="62" s="1"/>
  <c r="Q249" i="62"/>
  <c r="H249" i="62"/>
  <c r="Q909" i="62"/>
  <c r="H909" i="62"/>
  <c r="Q1496" i="62"/>
  <c r="H1496" i="62"/>
  <c r="H949" i="62"/>
  <c r="Q949" i="62" s="1"/>
  <c r="Q199" i="62"/>
  <c r="H199" i="62"/>
  <c r="H1422" i="62"/>
  <c r="Q1422" i="62" s="1"/>
  <c r="Q356" i="62"/>
  <c r="H356" i="62"/>
  <c r="Q1314" i="62"/>
  <c r="H1314" i="62"/>
  <c r="Q782" i="62"/>
  <c r="H782" i="62"/>
  <c r="H757" i="62"/>
  <c r="Q757" i="62" s="1"/>
  <c r="Q798" i="62"/>
  <c r="H798" i="62"/>
  <c r="H1053" i="62"/>
  <c r="Q1053" i="62" s="1"/>
  <c r="Q1273" i="62"/>
  <c r="H1273" i="62"/>
  <c r="Q1627" i="62"/>
  <c r="H1627" i="62"/>
  <c r="Q1490" i="62"/>
  <c r="H1490" i="62"/>
  <c r="H1431" i="62"/>
  <c r="Q1431" i="62" s="1"/>
  <c r="Q1298" i="62"/>
  <c r="H1298" i="62"/>
  <c r="H1839" i="62"/>
  <c r="Q1839" i="62" s="1"/>
  <c r="Q777" i="62"/>
  <c r="H777" i="62"/>
  <c r="Q864" i="62"/>
  <c r="H864" i="62"/>
  <c r="Q859" i="62"/>
  <c r="H859" i="62"/>
  <c r="H434" i="62"/>
  <c r="Q434" i="62" s="1"/>
  <c r="Q1452" i="62"/>
  <c r="H1452" i="62"/>
  <c r="H995" i="62"/>
  <c r="Q995" i="62" s="1"/>
  <c r="Q69" i="62"/>
  <c r="H69" i="62"/>
  <c r="Q99" i="62"/>
  <c r="H99" i="62"/>
  <c r="Q1341" i="62"/>
  <c r="H1341" i="62"/>
  <c r="H697" i="62"/>
  <c r="Q697" i="62" s="1"/>
  <c r="Q1404" i="62"/>
  <c r="H1404" i="62"/>
  <c r="H915" i="62"/>
  <c r="Q915" i="62" s="1"/>
  <c r="Q1002" i="62"/>
  <c r="H1002" i="62"/>
  <c r="Q1754" i="62"/>
  <c r="H1754" i="62"/>
  <c r="Q1855" i="62"/>
  <c r="H1855" i="62"/>
  <c r="H87" i="62"/>
  <c r="Q87" i="62" s="1"/>
  <c r="Q222" i="62"/>
  <c r="H222" i="62"/>
  <c r="H155" i="62"/>
  <c r="Q155" i="62" s="1"/>
  <c r="Q391" i="62"/>
  <c r="H391" i="62"/>
  <c r="Q446" i="62"/>
  <c r="H446" i="62"/>
  <c r="Q339" i="62"/>
  <c r="H339" i="62"/>
  <c r="Q404" i="62"/>
  <c r="Q303" i="62"/>
  <c r="Q395" i="62"/>
  <c r="Q1862" i="62"/>
  <c r="Q1705" i="62"/>
  <c r="H1338" i="62"/>
  <c r="Q1338" i="62" s="1"/>
  <c r="H497" i="62"/>
  <c r="Q497" i="62" s="1"/>
  <c r="H1691" i="62"/>
  <c r="Q1691" i="62" s="1"/>
  <c r="H737" i="62"/>
  <c r="Q737" i="62" s="1"/>
  <c r="H1746" i="62"/>
  <c r="Q1746" i="62" s="1"/>
  <c r="Q166" i="62"/>
  <c r="H166" i="62"/>
  <c r="H1765" i="62"/>
  <c r="Q1765" i="62" s="1"/>
  <c r="H1448" i="62"/>
  <c r="Q1448" i="62" s="1"/>
  <c r="H1271" i="62"/>
  <c r="Q1271" i="62" s="1"/>
  <c r="H1182" i="62"/>
  <c r="Q1182" i="62" s="1"/>
  <c r="H1896" i="62"/>
  <c r="Q1896" i="62" s="1"/>
  <c r="Q241" i="62"/>
  <c r="H241" i="62"/>
  <c r="H421" i="62"/>
  <c r="Q421" i="62" s="1"/>
  <c r="H813" i="62"/>
  <c r="Q813" i="62" s="1"/>
  <c r="H670" i="62"/>
  <c r="Q670" i="62" s="1"/>
  <c r="H1671" i="62"/>
  <c r="Q1671" i="62" s="1"/>
  <c r="H1085" i="62"/>
  <c r="Q1085" i="62" s="1"/>
  <c r="Q1669" i="62"/>
  <c r="H1669" i="62"/>
  <c r="H353" i="62"/>
  <c r="Q353" i="62" s="1"/>
  <c r="H649" i="62"/>
  <c r="Q649" i="62" s="1"/>
  <c r="H1945" i="62"/>
  <c r="Q1945" i="62" s="1"/>
  <c r="H173" i="62"/>
  <c r="Q173" i="62" s="1"/>
  <c r="H1845" i="62"/>
  <c r="Q1845" i="62" s="1"/>
  <c r="Q1207" i="62"/>
  <c r="H1207" i="62"/>
  <c r="H921" i="62"/>
  <c r="Q921" i="62" s="1"/>
  <c r="H1445" i="62"/>
  <c r="Q1445" i="62" s="1"/>
  <c r="H906" i="62"/>
  <c r="Q906" i="62" s="1"/>
  <c r="H1213" i="62"/>
  <c r="Q1213" i="62" s="1"/>
  <c r="H259" i="62"/>
  <c r="Q259" i="62" s="1"/>
  <c r="Q1119" i="62"/>
  <c r="H1119" i="62"/>
  <c r="H701" i="62"/>
  <c r="Q701" i="62" s="1"/>
  <c r="H643" i="62"/>
  <c r="Q643" i="62" s="1"/>
  <c r="Q588" i="62"/>
  <c r="Q730" i="62"/>
  <c r="Q47" i="62"/>
  <c r="Q1196" i="62"/>
  <c r="H54" i="62"/>
  <c r="Q54" i="62" s="1"/>
  <c r="Q408" i="62"/>
  <c r="H408" i="62"/>
  <c r="H169" i="62"/>
  <c r="Q169" i="62" s="1"/>
  <c r="H1560" i="62"/>
  <c r="Q1560" i="62" s="1"/>
  <c r="H927" i="62"/>
  <c r="Q927" i="62" s="1"/>
  <c r="H669" i="62"/>
  <c r="Q669" i="62" s="1"/>
  <c r="H631" i="62"/>
  <c r="Q631" i="62" s="1"/>
  <c r="Q479" i="62"/>
  <c r="H479" i="62"/>
  <c r="H539" i="62"/>
  <c r="Q539" i="62" s="1"/>
  <c r="H322" i="62"/>
  <c r="Q322" i="62" s="1"/>
  <c r="H1695" i="62"/>
  <c r="Q1695" i="62" s="1"/>
  <c r="H1019" i="62"/>
  <c r="Q1019" i="62" s="1"/>
  <c r="H853" i="62"/>
  <c r="Q853" i="62" s="1"/>
  <c r="Q1023" i="62"/>
  <c r="H1023" i="62"/>
  <c r="H103" i="62"/>
  <c r="Q103" i="62" s="1"/>
  <c r="H477" i="62"/>
  <c r="Q477" i="62" s="1"/>
  <c r="H255" i="62"/>
  <c r="Q255" i="62" s="1"/>
  <c r="H465" i="62"/>
  <c r="Q465" i="62" s="1"/>
  <c r="H1605" i="62"/>
  <c r="Q1605" i="62" s="1"/>
  <c r="Q348" i="62"/>
  <c r="H348" i="62"/>
  <c r="H944" i="62"/>
  <c r="Q944" i="62" s="1"/>
  <c r="H805" i="62"/>
  <c r="Q805" i="62" s="1"/>
  <c r="H1077" i="62"/>
  <c r="Q1077" i="62" s="1"/>
  <c r="H622" i="62"/>
  <c r="Q622" i="62" s="1"/>
  <c r="H1434" i="62"/>
  <c r="Q1434" i="62" s="1"/>
  <c r="Q1706" i="62"/>
  <c r="H1706" i="62"/>
  <c r="H1425" i="62"/>
  <c r="Q1425" i="62" s="1"/>
  <c r="H819" i="62"/>
  <c r="Q819" i="62" s="1"/>
  <c r="H1394" i="62"/>
  <c r="Q1394" i="62" s="1"/>
  <c r="H1086" i="62"/>
  <c r="Q1086" i="62" s="1"/>
  <c r="H1841" i="62"/>
  <c r="Q1841" i="62" s="1"/>
  <c r="Q1215" i="62"/>
  <c r="H1215" i="62"/>
  <c r="H1303" i="62"/>
  <c r="Q1303" i="62" s="1"/>
  <c r="H665" i="62"/>
  <c r="Q665" i="62" s="1"/>
  <c r="H299" i="62"/>
  <c r="Q299" i="62" s="1"/>
  <c r="H1270" i="62"/>
  <c r="Q1270" i="62" s="1"/>
  <c r="H93" i="62"/>
  <c r="Q93" i="62" s="1"/>
  <c r="Q335" i="62"/>
  <c r="H335" i="62"/>
  <c r="H821" i="62"/>
  <c r="Q821" i="62" s="1"/>
  <c r="H709" i="62"/>
  <c r="Q709" i="62" s="1"/>
  <c r="H1478" i="62"/>
  <c r="Q1478" i="62" s="1"/>
  <c r="Q619" i="62"/>
  <c r="Q234" i="62"/>
  <c r="Q617" i="62"/>
  <c r="Q664" i="62"/>
  <c r="Q158" i="62"/>
  <c r="H158" i="62"/>
  <c r="H937" i="62"/>
  <c r="Q937" i="62" s="1"/>
  <c r="H270" i="62"/>
  <c r="Q270" i="62" s="1"/>
  <c r="H278" i="62"/>
  <c r="Q278" i="62" s="1"/>
  <c r="H1813" i="62"/>
  <c r="Q1813" i="62" s="1"/>
  <c r="H1409" i="62"/>
  <c r="Q1409" i="62" s="1"/>
  <c r="Q761" i="62"/>
  <c r="H761" i="62"/>
  <c r="H833" i="62"/>
  <c r="Q833" i="62" s="1"/>
  <c r="H327" i="62"/>
  <c r="Q327" i="62" s="1"/>
  <c r="H365" i="62"/>
  <c r="Q365" i="62" s="1"/>
  <c r="H1073" i="62"/>
  <c r="Q1073" i="62" s="1"/>
  <c r="H938" i="62"/>
  <c r="Q938" i="62" s="1"/>
  <c r="Q1926" i="62"/>
  <c r="H1926" i="62"/>
  <c r="H1791" i="62"/>
  <c r="Q1791" i="62" s="1"/>
  <c r="H1121" i="62"/>
  <c r="Q1121" i="62" s="1"/>
  <c r="H1798" i="62"/>
  <c r="Q1798" i="62" s="1"/>
  <c r="H1694" i="62"/>
  <c r="Q1694" i="62" s="1"/>
  <c r="H917" i="62"/>
  <c r="Q917" i="62" s="1"/>
  <c r="Q1186" i="62"/>
  <c r="H1186" i="62"/>
  <c r="H1572" i="62"/>
  <c r="Q1572" i="62" s="1"/>
  <c r="H888" i="62"/>
  <c r="Q888" i="62" s="1"/>
  <c r="H1315" i="62"/>
  <c r="Q1315" i="62" s="1"/>
  <c r="H130" i="62"/>
  <c r="Q130" i="62" s="1"/>
  <c r="H1739" i="62"/>
  <c r="Q1739" i="62" s="1"/>
  <c r="Q1246" i="62"/>
  <c r="H1246" i="62"/>
  <c r="H1881" i="62"/>
  <c r="Q1881" i="62" s="1"/>
  <c r="H63" i="62"/>
  <c r="Q63" i="62" s="1"/>
  <c r="H107" i="62"/>
  <c r="Q107" i="62" s="1"/>
  <c r="Q1359" i="62"/>
  <c r="Q1464" i="62"/>
  <c r="Q268" i="62"/>
  <c r="H344" i="62"/>
  <c r="Q344" i="62" s="1"/>
  <c r="Q143" i="62"/>
  <c r="H143" i="62"/>
  <c r="Q225" i="62"/>
  <c r="H225" i="62"/>
  <c r="Q1282" i="62"/>
  <c r="H1282" i="62"/>
  <c r="Q1017" i="62"/>
  <c r="H1017" i="62"/>
  <c r="Q1398" i="62"/>
  <c r="H1398" i="62"/>
  <c r="H65" i="62"/>
  <c r="Q65" i="62" s="1"/>
  <c r="Q1637" i="62"/>
  <c r="H1637" i="62"/>
  <c r="Q1592" i="62"/>
  <c r="H1592" i="62"/>
  <c r="Q142" i="62"/>
  <c r="H142" i="62"/>
  <c r="Q1175" i="62"/>
  <c r="H1175" i="62"/>
  <c r="Q1856" i="62"/>
  <c r="H1856" i="62"/>
  <c r="H318" i="62"/>
  <c r="Q318" i="62" s="1"/>
  <c r="Q1129" i="62"/>
  <c r="H1129" i="62"/>
  <c r="Q381" i="62"/>
  <c r="H381" i="62"/>
  <c r="Q711" i="62"/>
  <c r="H711" i="62"/>
  <c r="Q1645" i="62"/>
  <c r="H1645" i="62"/>
  <c r="Q1355" i="62"/>
  <c r="H1355" i="62"/>
  <c r="H587" i="62"/>
  <c r="Q587" i="62" s="1"/>
  <c r="Q857" i="62"/>
  <c r="H857" i="62"/>
  <c r="Q894" i="62"/>
  <c r="H894" i="62"/>
  <c r="Q610" i="62"/>
  <c r="H610" i="62"/>
  <c r="Q1755" i="62"/>
  <c r="H1755" i="62"/>
  <c r="Q742" i="62"/>
  <c r="H742" i="62"/>
  <c r="H1538" i="62"/>
  <c r="Q1538" i="62" s="1"/>
  <c r="Q1607" i="62"/>
  <c r="H1607" i="62"/>
  <c r="Q1353" i="62"/>
  <c r="H1353" i="62"/>
  <c r="Q326" i="62"/>
  <c r="H326" i="62"/>
  <c r="Q1166" i="62"/>
  <c r="H1166" i="62"/>
  <c r="Q953" i="62"/>
  <c r="H953" i="62"/>
  <c r="H1138" i="62"/>
  <c r="Q1138" i="62" s="1"/>
  <c r="Q747" i="62"/>
  <c r="H747" i="62"/>
  <c r="Q689" i="62"/>
  <c r="H689" i="62"/>
  <c r="Q807" i="62"/>
  <c r="H807" i="62"/>
  <c r="Q809" i="62"/>
  <c r="H809" i="62"/>
  <c r="Q1749" i="62"/>
  <c r="H1749" i="62"/>
  <c r="H1209" i="62"/>
  <c r="Q1209" i="62" s="1"/>
  <c r="Q1225" i="62"/>
  <c r="H1225" i="62"/>
  <c r="Q1321" i="62"/>
  <c r="H1321" i="62"/>
  <c r="Q1718" i="62"/>
  <c r="H1718" i="62"/>
  <c r="Q1854" i="62"/>
  <c r="H1854" i="62"/>
  <c r="Q1453" i="62"/>
  <c r="H1453" i="62"/>
  <c r="H655" i="62"/>
  <c r="Q655" i="62" s="1"/>
  <c r="Q771" i="62"/>
  <c r="H771" i="62"/>
  <c r="Q389" i="62"/>
  <c r="H1064" i="62"/>
  <c r="Q1064" i="62" s="1"/>
  <c r="H1678" i="62"/>
  <c r="Q1678" i="62" s="1"/>
  <c r="H1344" i="62"/>
  <c r="Q1344" i="62" s="1"/>
  <c r="H1699" i="62"/>
  <c r="Q1699" i="62" s="1"/>
  <c r="Q1782" i="62"/>
  <c r="H1782" i="62"/>
  <c r="H602" i="62"/>
  <c r="Q602" i="62" s="1"/>
  <c r="H89" i="62"/>
  <c r="Q89" i="62" s="1"/>
  <c r="H727" i="62"/>
  <c r="Q727" i="62" s="1"/>
  <c r="H297" i="62"/>
  <c r="Q297" i="62" s="1"/>
  <c r="H1578" i="62"/>
  <c r="Q1578" i="62" s="1"/>
  <c r="Q961" i="62"/>
  <c r="H961" i="62"/>
  <c r="H929" i="62"/>
  <c r="Q929" i="62" s="1"/>
  <c r="H552" i="62"/>
  <c r="Q552" i="62" s="1"/>
  <c r="H279" i="62"/>
  <c r="Q279" i="62" s="1"/>
  <c r="H897" i="62"/>
  <c r="Q897" i="62" s="1"/>
  <c r="H941" i="62"/>
  <c r="Q941" i="62" s="1"/>
  <c r="Q402" i="62"/>
  <c r="H402" i="62"/>
  <c r="H1191" i="62"/>
  <c r="Q1191" i="62" s="1"/>
  <c r="H890" i="62"/>
  <c r="Q890" i="62" s="1"/>
  <c r="H1766" i="62"/>
  <c r="Q1766" i="62" s="1"/>
  <c r="H1988" i="62"/>
  <c r="Q1988" i="62" s="1"/>
  <c r="H1890" i="62"/>
  <c r="Q1890" i="62" s="1"/>
  <c r="Q1770" i="62"/>
  <c r="H1770" i="62"/>
  <c r="H673" i="62"/>
  <c r="Q673" i="62" s="1"/>
  <c r="H972" i="62"/>
  <c r="Q972" i="62" s="1"/>
  <c r="H495" i="62"/>
  <c r="Q495" i="62" s="1"/>
  <c r="H519" i="62"/>
  <c r="Q519" i="62" s="1"/>
  <c r="H1969" i="62"/>
  <c r="Q1969" i="62" s="1"/>
  <c r="Q658" i="62"/>
  <c r="H658" i="62"/>
  <c r="H1135" i="62"/>
  <c r="Q1135" i="62" s="1"/>
  <c r="H468" i="62"/>
  <c r="Q468" i="62" s="1"/>
  <c r="H447" i="62"/>
  <c r="Q447" i="62" s="1"/>
  <c r="H1527" i="62"/>
  <c r="Q1527" i="62" s="1"/>
  <c r="H456" i="62"/>
  <c r="Q456" i="62" s="1"/>
  <c r="Q207" i="62"/>
  <c r="H207" i="62"/>
  <c r="H1857" i="62"/>
  <c r="Q1857" i="62" s="1"/>
  <c r="H161" i="62"/>
  <c r="Q161" i="62" s="1"/>
  <c r="Q128" i="62"/>
  <c r="Q844" i="62"/>
  <c r="Q1805" i="62"/>
  <c r="Q1859" i="62"/>
  <c r="H1859" i="62"/>
  <c r="H1467" i="62"/>
  <c r="Q1467" i="62" s="1"/>
  <c r="Q347" i="62"/>
  <c r="H347" i="62"/>
  <c r="Q1741" i="62"/>
  <c r="H1741" i="62"/>
  <c r="Q1028" i="62"/>
  <c r="H1028" i="62"/>
  <c r="Q159" i="62"/>
  <c r="H159" i="62"/>
  <c r="Q1693" i="62"/>
  <c r="H1693" i="62"/>
  <c r="H774" i="62"/>
  <c r="Q774" i="62" s="1"/>
  <c r="Q629" i="62"/>
  <c r="H629" i="62"/>
  <c r="Q942" i="62"/>
  <c r="H942" i="62"/>
  <c r="Q1723" i="62"/>
  <c r="H1723" i="62"/>
  <c r="Q605" i="62"/>
  <c r="H605" i="62"/>
  <c r="Q1499" i="62"/>
  <c r="H1499" i="62"/>
  <c r="H1899" i="62"/>
  <c r="Q1899" i="62" s="1"/>
  <c r="Q1178" i="62"/>
  <c r="H1178" i="62"/>
  <c r="Q341" i="62"/>
  <c r="H341" i="62"/>
  <c r="Q817" i="62"/>
  <c r="H817" i="62"/>
  <c r="Q1909" i="62"/>
  <c r="H1909" i="62"/>
  <c r="Q524" i="62"/>
  <c r="H524" i="62"/>
  <c r="H1025" i="62"/>
  <c r="Q1025" i="62" s="1"/>
  <c r="Q802" i="62"/>
  <c r="H802" i="62"/>
  <c r="Q678" i="62"/>
  <c r="H678" i="62"/>
  <c r="Q425" i="62"/>
  <c r="H425" i="62"/>
  <c r="Q48" i="62"/>
  <c r="H48" i="62"/>
  <c r="Q122" i="62"/>
  <c r="H122" i="62"/>
  <c r="H1757" i="62"/>
  <c r="Q1757" i="62" s="1"/>
  <c r="Q1035" i="62"/>
  <c r="H1035" i="62"/>
  <c r="Q1147" i="62"/>
  <c r="H1147" i="62"/>
  <c r="Q1934" i="62"/>
  <c r="H1934" i="62"/>
  <c r="Q94" i="62"/>
  <c r="H94" i="62"/>
  <c r="Q251" i="62"/>
  <c r="H251" i="62"/>
  <c r="H721" i="62"/>
  <c r="Q721" i="62" s="1"/>
  <c r="Q275" i="62"/>
  <c r="H275" i="62"/>
  <c r="Q483" i="62"/>
  <c r="H483" i="62"/>
  <c r="Q1392" i="62"/>
  <c r="H1392" i="62"/>
  <c r="Q968" i="62"/>
  <c r="Q1187" i="62"/>
  <c r="Q1160" i="62"/>
  <c r="Q1936" i="62"/>
  <c r="Q1407" i="62"/>
  <c r="Q36" i="62"/>
  <c r="H36" i="62"/>
  <c r="H1698" i="62"/>
  <c r="Q1698" i="62" s="1"/>
  <c r="H461" i="62"/>
  <c r="Q461" i="62" s="1"/>
  <c r="H966" i="62"/>
  <c r="Q966" i="62" s="1"/>
  <c r="H913" i="62"/>
  <c r="Q913" i="62" s="1"/>
  <c r="H1595" i="62"/>
  <c r="Q1595" i="62" s="1"/>
  <c r="Q1577" i="62"/>
  <c r="H1577" i="62"/>
  <c r="H1007" i="62"/>
  <c r="Q1007" i="62" s="1"/>
  <c r="H444" i="62"/>
  <c r="Q444" i="62" s="1"/>
  <c r="H1417" i="62"/>
  <c r="Q1417" i="62" s="1"/>
  <c r="H1917" i="62"/>
  <c r="Q1917" i="62" s="1"/>
  <c r="H1181" i="62"/>
  <c r="Q1181" i="62" s="1"/>
  <c r="H956" i="62"/>
  <c r="Q956" i="62" s="1"/>
  <c r="H337" i="62"/>
  <c r="Q337" i="62" s="1"/>
  <c r="H110" i="62"/>
  <c r="Q110" i="62" s="1"/>
  <c r="H29" i="62"/>
  <c r="Q29" i="62" s="1"/>
  <c r="H450" i="62"/>
  <c r="Q450" i="62" s="1"/>
  <c r="H1413" i="62"/>
  <c r="Q1413" i="62" s="1"/>
  <c r="Q1767" i="62"/>
  <c r="H1767" i="62"/>
  <c r="H1879" i="62"/>
  <c r="Q1879" i="62" s="1"/>
  <c r="H1062" i="62"/>
  <c r="Q1062" i="62" s="1"/>
  <c r="H823" i="62"/>
  <c r="Q823" i="62" s="1"/>
  <c r="H829" i="62"/>
  <c r="Q829" i="62" s="1"/>
  <c r="H215" i="62"/>
  <c r="Q215" i="62" s="1"/>
  <c r="H1005" i="62"/>
  <c r="Q1005" i="62" s="1"/>
  <c r="H1074" i="62"/>
  <c r="Q1074" i="62" s="1"/>
  <c r="H1849" i="62"/>
  <c r="Q1849" i="62" s="1"/>
  <c r="H718" i="62"/>
  <c r="Q718" i="62" s="1"/>
  <c r="H1185" i="62"/>
  <c r="Q1185" i="62" s="1"/>
  <c r="H1095" i="62"/>
  <c r="Q1095" i="62" s="1"/>
  <c r="H686" i="62"/>
  <c r="Q686" i="62" s="1"/>
  <c r="H1975" i="62"/>
  <c r="Q1975" i="62" s="1"/>
  <c r="H506" i="62"/>
  <c r="Q506" i="62" s="1"/>
  <c r="H1596" i="62"/>
  <c r="Q1596" i="62" s="1"/>
  <c r="H1727" i="62"/>
  <c r="Q1727" i="62" s="1"/>
  <c r="H11" i="62"/>
  <c r="Q11" i="62" s="1"/>
  <c r="Q20" i="62"/>
  <c r="H20" i="62"/>
  <c r="H1987" i="62"/>
  <c r="Q1987" i="62" s="1"/>
  <c r="H1307" i="62"/>
  <c r="Q1307" i="62" s="1"/>
  <c r="H146" i="62"/>
  <c r="Q146" i="62" s="1"/>
  <c r="H505" i="62"/>
  <c r="Q505" i="62" s="1"/>
  <c r="H1067" i="62"/>
  <c r="Q1067" i="62" s="1"/>
  <c r="H1967" i="62"/>
  <c r="Q1967" i="62" s="1"/>
  <c r="H90" i="62"/>
  <c r="Q90" i="62" s="1"/>
  <c r="H647" i="62"/>
  <c r="Q647" i="62" s="1"/>
  <c r="H801" i="62"/>
  <c r="Q801" i="62" s="1"/>
  <c r="H15" i="62"/>
  <c r="Q15" i="62" s="1"/>
  <c r="H570" i="62"/>
  <c r="Q570" i="62" s="1"/>
  <c r="Q1615" i="62"/>
  <c r="H1615" i="62"/>
  <c r="H1928" i="62"/>
  <c r="Q1928" i="62" s="1"/>
  <c r="H1082" i="62"/>
  <c r="Q1082" i="62" s="1"/>
  <c r="H1433" i="62"/>
  <c r="Q1433" i="62" s="1"/>
  <c r="H1949" i="62"/>
  <c r="Q1949" i="62" s="1"/>
  <c r="H1606" i="62"/>
  <c r="Q1606" i="62" s="1"/>
  <c r="Q1131" i="62"/>
  <c r="H1131" i="62"/>
  <c r="H102" i="62"/>
  <c r="Q102" i="62" s="1"/>
  <c r="H527" i="62"/>
  <c r="Q527" i="62" s="1"/>
  <c r="H189" i="62"/>
  <c r="Q189" i="62" s="1"/>
  <c r="H983" i="62"/>
  <c r="Q983" i="62" s="1"/>
  <c r="H585" i="62"/>
  <c r="Q585" i="62" s="1"/>
  <c r="Q1094" i="62"/>
  <c r="H1094" i="62"/>
  <c r="H399" i="62"/>
  <c r="Q399" i="62" s="1"/>
  <c r="H407" i="62"/>
  <c r="Q407" i="62" s="1"/>
  <c r="H342" i="62"/>
  <c r="Q342" i="62" s="1"/>
  <c r="H1367" i="62"/>
  <c r="Q1367" i="62" s="1"/>
  <c r="H1602" i="62"/>
  <c r="Q1602" i="62" s="1"/>
  <c r="H1449" i="62"/>
  <c r="Q1449" i="62" s="1"/>
  <c r="H947" i="62"/>
  <c r="Q947" i="62" s="1"/>
  <c r="H1295" i="62"/>
  <c r="Q1295" i="62" s="1"/>
  <c r="H1559" i="62"/>
  <c r="Q1559" i="62" s="1"/>
  <c r="H1183" i="62"/>
  <c r="Q1183" i="62" s="1"/>
  <c r="H1287" i="62"/>
  <c r="Q1287" i="62" s="1"/>
  <c r="Q393" i="62"/>
  <c r="H393" i="62"/>
  <c r="H1373" i="62"/>
  <c r="Q1373" i="62" s="1"/>
  <c r="H1356" i="62"/>
  <c r="Q1356" i="62" s="1"/>
  <c r="H1563" i="62"/>
  <c r="Q1563" i="62" s="1"/>
  <c r="H746" i="62"/>
  <c r="Q746" i="62" s="1"/>
  <c r="H1683" i="62"/>
  <c r="Q1683" i="62" s="1"/>
  <c r="Q492" i="62"/>
  <c r="H492" i="62"/>
  <c r="H150" i="62"/>
  <c r="Q150" i="62" s="1"/>
  <c r="H118" i="62"/>
  <c r="Q118" i="62" s="1"/>
  <c r="H331" i="62"/>
  <c r="Q331" i="62" s="1"/>
  <c r="H1802" i="62"/>
  <c r="Q1802" i="62" s="1"/>
  <c r="H1679" i="62"/>
  <c r="Q1679" i="62" s="1"/>
  <c r="H1150" i="62"/>
  <c r="Q1150" i="62" s="1"/>
  <c r="H738" i="62"/>
  <c r="Q738" i="62" s="1"/>
  <c r="H1405" i="62"/>
  <c r="Q1405" i="62" s="1"/>
  <c r="H310" i="62"/>
  <c r="Q310" i="62" s="1"/>
  <c r="H751" i="62"/>
  <c r="Q751" i="62" s="1"/>
  <c r="H1310" i="62"/>
  <c r="Q1310" i="62" s="1"/>
  <c r="Q1202" i="62"/>
  <c r="H1202" i="62"/>
  <c r="H95" i="62"/>
  <c r="Q95" i="62" s="1"/>
  <c r="H533" i="62"/>
  <c r="Q533" i="62" s="1"/>
  <c r="H685" i="62"/>
  <c r="Q685" i="62" s="1"/>
  <c r="H437" i="62"/>
  <c r="Q437" i="62" s="1"/>
  <c r="H1410" i="62"/>
  <c r="Q1410" i="62" s="1"/>
  <c r="H75" i="62"/>
  <c r="Q75" i="62" s="1"/>
  <c r="H919" i="62"/>
  <c r="Q919" i="62" s="1"/>
  <c r="H1470" i="62"/>
  <c r="Q1470" i="62" s="1"/>
  <c r="H963" i="62"/>
  <c r="Q963" i="62" s="1"/>
  <c r="H1475" i="62"/>
  <c r="Q1475" i="62" s="1"/>
  <c r="H1674" i="62"/>
  <c r="Q1674" i="62" s="1"/>
  <c r="H1951" i="62"/>
  <c r="Q1951" i="62" s="1"/>
  <c r="H1923" i="62"/>
  <c r="Q1923" i="62" s="1"/>
  <c r="H182" i="62"/>
  <c r="Q182" i="62" s="1"/>
  <c r="H187" i="62"/>
  <c r="Q187" i="62" s="1"/>
  <c r="H439" i="62"/>
  <c r="Q439" i="62" s="1"/>
  <c r="H494" i="62"/>
  <c r="Q494" i="62" s="1"/>
  <c r="Q387" i="62"/>
  <c r="H387" i="62"/>
  <c r="H1217" i="62"/>
  <c r="Q1217" i="62" s="1"/>
  <c r="H558" i="62"/>
  <c r="Q558" i="62" s="1"/>
  <c r="H662" i="62"/>
  <c r="Q662" i="62" s="1"/>
  <c r="H1352" i="62"/>
  <c r="Q1352" i="62" s="1"/>
  <c r="H56" i="62"/>
  <c r="Q56" i="62" s="1"/>
  <c r="H213" i="62"/>
  <c r="Q213" i="62" s="1"/>
  <c r="H1427" i="62"/>
  <c r="Q1427" i="62" s="1"/>
  <c r="H834" i="62"/>
  <c r="Q834" i="62" s="1"/>
  <c r="H1029" i="62"/>
  <c r="Q1029" i="62" s="1"/>
  <c r="H654" i="62"/>
  <c r="Q654" i="62" s="1"/>
  <c r="H590" i="62"/>
  <c r="Q590" i="62" s="1"/>
  <c r="H1659" i="62"/>
  <c r="Q1659" i="62" s="1"/>
  <c r="H1383" i="62"/>
  <c r="Q1383" i="62" s="1"/>
  <c r="H911" i="62"/>
  <c r="Q911" i="62" s="1"/>
  <c r="H1650" i="62"/>
  <c r="Q1650" i="62" s="1"/>
  <c r="H1115" i="62"/>
  <c r="Q1115" i="62" s="1"/>
  <c r="H645" i="62"/>
  <c r="Q645" i="62" s="1"/>
  <c r="Q1174" i="62"/>
  <c r="H1174" i="62"/>
  <c r="H1021" i="62"/>
  <c r="Q1021" i="62" s="1"/>
  <c r="H717" i="62"/>
  <c r="Q717" i="62" s="1"/>
  <c r="H1122" i="62"/>
  <c r="Q1122" i="62" s="1"/>
  <c r="H1114" i="62"/>
  <c r="Q1114" i="62" s="1"/>
  <c r="H763" i="62"/>
  <c r="Q763" i="62" s="1"/>
  <c r="Q1611" i="62"/>
  <c r="H1611" i="62"/>
  <c r="H458" i="62"/>
  <c r="Q458" i="62" s="1"/>
  <c r="H1092" i="62"/>
  <c r="Q1092" i="62" s="1"/>
  <c r="H263" i="62"/>
  <c r="Q263" i="62" s="1"/>
  <c r="H488" i="62"/>
  <c r="Q488" i="62" s="1"/>
  <c r="H1629" i="62"/>
  <c r="Q1629" i="62" s="1"/>
  <c r="H1377" i="62"/>
  <c r="Q1377" i="62" s="1"/>
  <c r="H262" i="62"/>
  <c r="Q262" i="62" s="1"/>
  <c r="H1440" i="62"/>
  <c r="Q1440" i="62" s="1"/>
  <c r="H74" i="62"/>
  <c r="Q74" i="62" s="1"/>
  <c r="H1416" i="62"/>
  <c r="Q1416" i="62" s="1"/>
  <c r="H614" i="62"/>
  <c r="Q614" i="62" s="1"/>
  <c r="H1167" i="62"/>
  <c r="Q1167" i="62" s="1"/>
  <c r="H637" i="62"/>
  <c r="Q637" i="62" s="1"/>
  <c r="H1403" i="62"/>
  <c r="Q1403" i="62" s="1"/>
  <c r="H882" i="62"/>
  <c r="Q882" i="62" s="1"/>
  <c r="H762" i="62"/>
  <c r="Q762" i="62" s="1"/>
  <c r="H1667" i="62"/>
  <c r="Q1667" i="62" s="1"/>
  <c r="Q325" i="62"/>
  <c r="H325" i="62"/>
  <c r="H170" i="62"/>
  <c r="Q170" i="62" s="1"/>
  <c r="H178" i="62"/>
  <c r="Q178" i="62" s="1"/>
  <c r="H315" i="62"/>
  <c r="Q315" i="62" s="1"/>
  <c r="H410" i="62"/>
  <c r="Q410" i="62" s="1"/>
  <c r="H351" i="62"/>
  <c r="Q351" i="62" s="1"/>
  <c r="H1866" i="62"/>
  <c r="Q1866" i="62" s="1"/>
  <c r="H1290" i="62"/>
  <c r="Q1290" i="62" s="1"/>
  <c r="H1265" i="62"/>
  <c r="Q1265" i="62" s="1"/>
  <c r="H1357" i="62"/>
  <c r="Q1357" i="62" s="1"/>
  <c r="H384" i="62"/>
  <c r="Q384" i="62" s="1"/>
  <c r="H703" i="62"/>
  <c r="Q703" i="62" s="1"/>
  <c r="Q920" i="62"/>
  <c r="H920" i="62"/>
  <c r="H153" i="62"/>
  <c r="Q153" i="62" s="1"/>
  <c r="H840" i="62"/>
  <c r="Q840" i="62" s="1"/>
  <c r="H965" i="62"/>
  <c r="Q965" i="62" s="1"/>
  <c r="H521" i="62"/>
  <c r="Q521" i="62" s="1"/>
  <c r="H201" i="62"/>
  <c r="Q201" i="62" s="1"/>
  <c r="H924" i="62"/>
  <c r="Q924" i="62" s="1"/>
  <c r="H1102" i="62"/>
  <c r="Q1102" i="62" s="1"/>
  <c r="H1502" i="62"/>
  <c r="Q1502" i="62" s="1"/>
  <c r="H939" i="62"/>
  <c r="Q939" i="62" s="1"/>
  <c r="H1714" i="62"/>
  <c r="Q1714" i="62" s="1"/>
  <c r="H1710" i="62"/>
  <c r="Q1710" i="62" s="1"/>
  <c r="H1903" i="62"/>
  <c r="Q1903" i="62" s="1"/>
  <c r="H1875" i="62"/>
  <c r="Q1875" i="62" s="1"/>
  <c r="H198" i="62"/>
  <c r="Q198" i="62" s="1"/>
  <c r="H171" i="62"/>
  <c r="Q171" i="62" s="1"/>
  <c r="H415" i="62"/>
  <c r="Q415" i="62" s="1"/>
  <c r="H470" i="62"/>
  <c r="Q470" i="62" s="1"/>
  <c r="Q363" i="62"/>
  <c r="H363" i="62"/>
  <c r="H1435" i="62"/>
  <c r="Q1435" i="62" s="1"/>
  <c r="H1285" i="62"/>
  <c r="Q1285" i="62" s="1"/>
  <c r="H266" i="62"/>
  <c r="Q266" i="62" s="1"/>
  <c r="H361" i="62"/>
  <c r="Q361" i="62" s="1"/>
  <c r="H129" i="62"/>
  <c r="Q129" i="62" s="1"/>
  <c r="Q1794" i="62"/>
  <c r="H1794" i="62"/>
  <c r="H174" i="62"/>
  <c r="Q174" i="62" s="1"/>
  <c r="H621" i="62"/>
  <c r="Q621" i="62" s="1"/>
  <c r="H452" i="62"/>
  <c r="Q452" i="62" s="1"/>
  <c r="H1173" i="62"/>
  <c r="Q1173" i="62" s="1"/>
  <c r="H690" i="62"/>
  <c r="Q690" i="62" s="1"/>
  <c r="H1465" i="62"/>
  <c r="Q1465" i="62" s="1"/>
  <c r="H1665" i="62"/>
  <c r="Q1665" i="62" s="1"/>
  <c r="H1829" i="62"/>
  <c r="Q1829" i="62" s="1"/>
  <c r="H1734" i="62"/>
  <c r="Q1734" i="62" s="1"/>
  <c r="H1910" i="62"/>
  <c r="Q1910" i="62" s="1"/>
  <c r="H440" i="62"/>
  <c r="Q440" i="62" s="1"/>
  <c r="Q253" i="62"/>
  <c r="H253" i="62"/>
  <c r="H1500" i="62"/>
  <c r="Q1500" i="62" s="1"/>
  <c r="H1158" i="62"/>
  <c r="Q1158" i="62" s="1"/>
  <c r="H227" i="62"/>
  <c r="Q227" i="62" s="1"/>
  <c r="H835" i="62"/>
  <c r="Q835" i="62" s="1"/>
  <c r="H1418" i="62"/>
  <c r="Q1418" i="62" s="1"/>
  <c r="Q855" i="62"/>
  <c r="H855" i="62"/>
  <c r="H167" i="62"/>
  <c r="Q167" i="62" s="1"/>
  <c r="H515" i="62"/>
  <c r="Q515" i="62" s="1"/>
  <c r="H646" i="62"/>
  <c r="Q646" i="62" s="1"/>
  <c r="H1686" i="62"/>
  <c r="Q1686" i="62" s="1"/>
  <c r="H1957" i="62"/>
  <c r="Q1957" i="62" s="1"/>
  <c r="H1255" i="62"/>
  <c r="Q1255" i="62" s="1"/>
  <c r="H1424" i="62"/>
  <c r="Q1424" i="62" s="1"/>
  <c r="H1161" i="62"/>
  <c r="Q1161" i="62" s="1"/>
  <c r="H698" i="62"/>
  <c r="Q698" i="62" s="1"/>
  <c r="H1103" i="62"/>
  <c r="Q1103" i="62" s="1"/>
  <c r="H1469" i="62"/>
  <c r="Q1469" i="62" s="1"/>
  <c r="H1037" i="62"/>
  <c r="Q1037" i="62" s="1"/>
  <c r="H181" i="62"/>
  <c r="Q181" i="62" s="1"/>
  <c r="H1587" i="62"/>
  <c r="Q1587" i="62" s="1"/>
  <c r="H1049" i="62"/>
  <c r="Q1049" i="62" s="1"/>
  <c r="H1635" i="62"/>
  <c r="Q1635" i="62" s="1"/>
  <c r="H998" i="62"/>
  <c r="Q998" i="62" s="1"/>
  <c r="Q1443" i="62"/>
  <c r="H1443" i="62"/>
  <c r="H211" i="62"/>
  <c r="Q211" i="62" s="1"/>
  <c r="H499" i="62"/>
  <c r="Q499" i="62" s="1"/>
  <c r="H283" i="62"/>
  <c r="Q283" i="62" s="1"/>
  <c r="H1061" i="62"/>
  <c r="Q1061" i="62" s="1"/>
  <c r="H1511" i="62"/>
  <c r="Q1511" i="62" s="1"/>
  <c r="H1610" i="62"/>
  <c r="Q1610" i="62" s="1"/>
  <c r="H1137" i="62"/>
  <c r="Q1137" i="62" s="1"/>
  <c r="H1374" i="62"/>
  <c r="Q1374" i="62" s="1"/>
  <c r="H1580" i="62"/>
  <c r="Q1580" i="62" s="1"/>
  <c r="H486" i="62"/>
  <c r="Q486" i="62" s="1"/>
  <c r="H607" i="62"/>
  <c r="Q607" i="62" s="1"/>
  <c r="Q745" i="62"/>
  <c r="H745" i="62"/>
  <c r="H414" i="62"/>
  <c r="Q414" i="62" s="1"/>
  <c r="H1262" i="62"/>
  <c r="Q1262" i="62" s="1"/>
  <c r="H997" i="62"/>
  <c r="Q997" i="62" s="1"/>
  <c r="H1436" i="62"/>
  <c r="Q1436" i="62" s="1"/>
  <c r="H1001" i="62"/>
  <c r="Q1001" i="62" s="1"/>
  <c r="H984" i="62"/>
  <c r="Q984" i="62" s="1"/>
  <c r="H1146" i="62"/>
  <c r="Q1146" i="62" s="1"/>
  <c r="H601" i="62"/>
  <c r="Q601" i="62" s="1"/>
  <c r="H367" i="62"/>
  <c r="Q367" i="62" s="1"/>
  <c r="H1454" i="62"/>
  <c r="Q1454" i="62" s="1"/>
  <c r="H891" i="62"/>
  <c r="Q891" i="62" s="1"/>
  <c r="H1818" i="62"/>
  <c r="Q1818" i="62" s="1"/>
  <c r="H1717" i="62"/>
  <c r="Q1717" i="62" s="1"/>
  <c r="H1835" i="62"/>
  <c r="Q1835" i="62" s="1"/>
  <c r="H531" i="62"/>
  <c r="Q531" i="62" s="1"/>
  <c r="H242" i="62"/>
  <c r="Q242" i="62" s="1"/>
  <c r="H139" i="62"/>
  <c r="Q139" i="62" s="1"/>
  <c r="Q871" i="62"/>
  <c r="H871" i="62"/>
  <c r="H422" i="62"/>
  <c r="Q422" i="62" s="1"/>
  <c r="H1956" i="62"/>
  <c r="Q1956" i="62" s="1"/>
  <c r="H598" i="62"/>
  <c r="Q598" i="62" s="1"/>
  <c r="H1275" i="62"/>
  <c r="Q1275" i="62" s="1"/>
  <c r="H1619" i="62"/>
  <c r="Q1619" i="62" s="1"/>
  <c r="Q974" i="62"/>
  <c r="H974" i="62"/>
  <c r="H1419" i="62"/>
  <c r="Q1419" i="62" s="1"/>
  <c r="H33" i="62"/>
  <c r="Q33" i="62" s="1"/>
  <c r="H210" i="62"/>
  <c r="Q210" i="62" s="1"/>
  <c r="H195" i="62"/>
  <c r="Q195" i="62" s="1"/>
  <c r="H362" i="62"/>
  <c r="Q362" i="62" s="1"/>
  <c r="H1613" i="62"/>
  <c r="Q1613" i="62" s="1"/>
  <c r="H1554" i="62"/>
  <c r="Q1554" i="62" s="1"/>
  <c r="H1685" i="62"/>
  <c r="Q1685" i="62" s="1"/>
  <c r="H948" i="62"/>
  <c r="Q948" i="62" s="1"/>
  <c r="H1231" i="62"/>
  <c r="Q1231" i="62" s="1"/>
  <c r="H1809" i="62"/>
  <c r="Q1809" i="62" s="1"/>
  <c r="Q1633" i="62"/>
  <c r="H1633" i="62"/>
  <c r="H981" i="62"/>
  <c r="Q981" i="62" s="1"/>
  <c r="H789" i="62"/>
  <c r="Q789" i="62" s="1"/>
  <c r="H1482" i="62"/>
  <c r="Q1482" i="62" s="1"/>
  <c r="H469" i="62"/>
  <c r="Q469" i="62" s="1"/>
  <c r="H884" i="62"/>
  <c r="Q884" i="62" s="1"/>
  <c r="Q1210" i="62"/>
  <c r="H1210" i="62"/>
  <c r="H1008" i="62"/>
  <c r="Q1008" i="62" s="1"/>
  <c r="H1170" i="62"/>
  <c r="Q1170" i="62" s="1"/>
  <c r="H661" i="62"/>
  <c r="Q661" i="62" s="1"/>
  <c r="H847" i="62"/>
  <c r="Q847" i="62" s="1"/>
  <c r="H1430" i="62"/>
  <c r="Q1430" i="62" s="1"/>
  <c r="H867" i="62"/>
  <c r="Q867" i="62" s="1"/>
  <c r="H1860" i="62"/>
  <c r="Q1860" i="62" s="1"/>
  <c r="H1779" i="62"/>
  <c r="Q1779" i="62" s="1"/>
  <c r="H1803" i="62"/>
  <c r="Q1803" i="62" s="1"/>
  <c r="H39" i="62"/>
  <c r="Q39" i="62" s="1"/>
  <c r="H258" i="62"/>
  <c r="Q258" i="62" s="1"/>
  <c r="H123" i="62"/>
  <c r="Q123" i="62" s="1"/>
  <c r="H343" i="62"/>
  <c r="Q343" i="62" s="1"/>
  <c r="H398" i="62"/>
  <c r="Q398" i="62" s="1"/>
  <c r="H68" i="62"/>
  <c r="Q68" i="62" s="1"/>
  <c r="H842" i="62"/>
  <c r="Q842" i="62" s="1"/>
  <c r="H1848" i="62"/>
  <c r="Q1848" i="62" s="1"/>
  <c r="Q1622" i="62"/>
  <c r="H1622" i="62"/>
  <c r="H1719" i="62"/>
  <c r="Q1719" i="62" s="1"/>
  <c r="H1933" i="62"/>
  <c r="Q1933" i="62" s="1"/>
  <c r="H1892" i="62"/>
  <c r="Q1892" i="62" s="1"/>
  <c r="H1529" i="62"/>
  <c r="Q1529" i="62" s="1"/>
  <c r="H1169" i="62"/>
  <c r="Q1169" i="62" s="1"/>
  <c r="H1932" i="62"/>
  <c r="Q1932" i="62" s="1"/>
  <c r="H1471" i="62"/>
  <c r="Q1471" i="62" s="1"/>
  <c r="H851" i="62"/>
  <c r="Q851" i="62" s="1"/>
  <c r="H735" i="62"/>
  <c r="Q735" i="62" s="1"/>
  <c r="Q848" i="62"/>
  <c r="H848" i="62"/>
  <c r="H1583" i="62"/>
  <c r="Q1583" i="62" s="1"/>
  <c r="Q1302" i="62"/>
  <c r="H1302" i="62"/>
  <c r="H1198" i="62"/>
  <c r="Q1198" i="62" s="1"/>
  <c r="H238" i="62"/>
  <c r="Q238" i="62" s="1"/>
  <c r="H803" i="62"/>
  <c r="Q803" i="62" s="1"/>
  <c r="Q1370" i="62"/>
  <c r="H1370" i="62"/>
  <c r="H426" i="62"/>
  <c r="Q426" i="62" s="1"/>
  <c r="Q98" i="62"/>
  <c r="H98" i="62"/>
  <c r="H1601" i="62"/>
  <c r="Q1601" i="62" s="1"/>
  <c r="H1769" i="62"/>
  <c r="Q1769" i="62" s="1"/>
  <c r="H1861" i="62"/>
  <c r="Q1861" i="62" s="1"/>
  <c r="H960" i="62"/>
  <c r="Q960" i="62" s="1"/>
  <c r="H1159" i="62"/>
  <c r="Q1159" i="62" s="1"/>
  <c r="H900" i="62"/>
  <c r="Q900" i="62" s="1"/>
  <c r="H758" i="62"/>
  <c r="Q758" i="62" s="1"/>
  <c r="H1501" i="62"/>
  <c r="Q1501" i="62" s="1"/>
  <c r="H1521" i="62"/>
  <c r="Q1521" i="62" s="1"/>
  <c r="Q1233" i="62"/>
  <c r="H1233" i="62"/>
  <c r="H1505" i="62"/>
  <c r="Q1505" i="62" s="1"/>
  <c r="Q954" i="62"/>
  <c r="H954" i="62"/>
  <c r="H626" i="62"/>
  <c r="Q626" i="62" s="1"/>
  <c r="H1375" i="62"/>
  <c r="Q1375" i="62" s="1"/>
  <c r="H950" i="62"/>
  <c r="Q950" i="62" s="1"/>
  <c r="Q1395" i="62"/>
  <c r="H1395" i="62"/>
  <c r="H230" i="62"/>
  <c r="Q230" i="62" s="1"/>
  <c r="Q179" i="62"/>
  <c r="H179" i="62"/>
  <c r="H338" i="62"/>
  <c r="Q338" i="62" s="1"/>
  <c r="H1697" i="62"/>
  <c r="Q1697" i="62" s="1"/>
  <c r="H1590" i="62"/>
  <c r="Q1590" i="62" s="1"/>
  <c r="H1441" i="62"/>
  <c r="Q1441" i="62" s="1"/>
  <c r="H221" i="62"/>
  <c r="Q221" i="62" s="1"/>
  <c r="Q1013" i="62"/>
  <c r="H1013" i="62"/>
  <c r="H1508" i="62"/>
  <c r="Q1508" i="62" s="1"/>
  <c r="H165" i="62"/>
  <c r="Q165" i="62" s="1"/>
  <c r="H933" i="62"/>
  <c r="Q933" i="62" s="1"/>
  <c r="Q329" i="62"/>
  <c r="H329" i="62"/>
  <c r="H491" i="62"/>
  <c r="Q491" i="62" s="1"/>
  <c r="H925" i="62"/>
  <c r="Q925" i="62" s="1"/>
  <c r="H860" i="62"/>
  <c r="Q860" i="62" s="1"/>
  <c r="H62" i="62"/>
  <c r="Q62" i="62" s="1"/>
  <c r="H773" i="62"/>
  <c r="Q773" i="62" s="1"/>
  <c r="Q498" i="62"/>
  <c r="H498" i="62"/>
  <c r="H739" i="62"/>
  <c r="Q739" i="62" s="1"/>
  <c r="Q217" i="62"/>
  <c r="H217" i="62"/>
  <c r="H827" i="62"/>
  <c r="Q827" i="62" s="1"/>
  <c r="H843" i="62"/>
  <c r="Q843" i="62" s="1"/>
  <c r="H1914" i="62"/>
  <c r="Q1914" i="62" s="1"/>
  <c r="Q1747" i="62"/>
  <c r="H1747" i="62"/>
  <c r="H1810" i="62"/>
  <c r="Q1810" i="62" s="1"/>
  <c r="Q555" i="62"/>
  <c r="H555" i="62"/>
  <c r="H205" i="62"/>
  <c r="Q205" i="62" s="1"/>
  <c r="H611" i="62"/>
  <c r="Q611" i="62" s="1"/>
  <c r="H323" i="62"/>
  <c r="Q323" i="62" s="1"/>
  <c r="H374" i="62"/>
  <c r="Q374" i="62" s="1"/>
  <c r="H1237" i="62"/>
  <c r="Q1237" i="62" s="1"/>
  <c r="Q584" i="62"/>
  <c r="H584" i="62"/>
  <c r="H401" i="62"/>
  <c r="Q401" i="62" s="1"/>
  <c r="H183" i="62"/>
  <c r="Q183" i="62" s="1"/>
  <c r="H1952" i="62"/>
  <c r="Q1952" i="62" s="1"/>
  <c r="Q517" i="62"/>
  <c r="H517" i="62"/>
  <c r="H1681" i="62"/>
  <c r="Q1681" i="62" s="1"/>
  <c r="H1865" i="62"/>
  <c r="Q1865" i="62" s="1"/>
  <c r="H294" i="62"/>
  <c r="Q294" i="62" s="1"/>
  <c r="H1721" i="62"/>
  <c r="Q1721" i="62" s="1"/>
  <c r="H1566" i="62"/>
  <c r="Q1566" i="62" s="1"/>
  <c r="Q1670" i="62"/>
  <c r="H1670" i="62"/>
  <c r="H1387" i="62"/>
  <c r="Q1387" i="62" s="1"/>
  <c r="Q1439" i="62"/>
  <c r="H1439" i="62"/>
  <c r="H719" i="62"/>
  <c r="Q719" i="62" s="1"/>
  <c r="H1350" i="62"/>
  <c r="Q1350" i="62" s="1"/>
  <c r="H1229" i="62"/>
  <c r="Q1229" i="62" s="1"/>
  <c r="Q1878" i="62"/>
  <c r="H1878" i="62"/>
  <c r="H257" i="62"/>
  <c r="Q257" i="62" s="1"/>
  <c r="Q445" i="62"/>
  <c r="H445" i="62"/>
  <c r="H333" i="62"/>
  <c r="Q333" i="62" s="1"/>
  <c r="H1451" i="62"/>
  <c r="Q1451" i="62" s="1"/>
  <c r="H1709" i="62"/>
  <c r="Q1709" i="62" s="1"/>
  <c r="H1345" i="62"/>
  <c r="Q1345" i="62" s="1"/>
  <c r="H1893" i="62"/>
  <c r="Q1893" i="62" s="1"/>
  <c r="Q1753" i="62"/>
  <c r="H1753" i="62"/>
  <c r="H1189" i="62"/>
  <c r="Q1189" i="62" s="1"/>
  <c r="H1491" i="62"/>
  <c r="Q1491" i="62" s="1"/>
  <c r="H473" i="62"/>
  <c r="Q473" i="62" s="1"/>
  <c r="Q687" i="62"/>
  <c r="H687" i="62"/>
  <c r="H957" i="62"/>
  <c r="Q957" i="62" s="1"/>
  <c r="H1091" i="62"/>
  <c r="Q1091" i="62" s="1"/>
  <c r="H1322" i="62"/>
  <c r="Q1322" i="62" s="1"/>
  <c r="H1218" i="62"/>
  <c r="Q1218" i="62" s="1"/>
  <c r="H699" i="62"/>
  <c r="Q699" i="62" s="1"/>
  <c r="Q1003" i="62"/>
  <c r="H1003" i="62"/>
  <c r="H787" i="62"/>
  <c r="Q787" i="62" s="1"/>
  <c r="Q1565" i="62"/>
  <c r="H1565" i="62"/>
  <c r="H503" i="62"/>
  <c r="Q503" i="62" s="1"/>
  <c r="H822" i="62"/>
  <c r="Q822" i="62" s="1"/>
  <c r="H1099" i="62"/>
  <c r="Q1099" i="62" s="1"/>
  <c r="Q1823" i="62"/>
  <c r="H1823" i="62"/>
  <c r="H1494" i="62"/>
  <c r="Q1494" i="62" s="1"/>
  <c r="Q1111" i="62"/>
  <c r="H1111" i="62"/>
  <c r="H1485" i="62"/>
  <c r="Q1485" i="62" s="1"/>
  <c r="H1249" i="62"/>
  <c r="Q1249" i="62" s="1"/>
  <c r="H918" i="62"/>
  <c r="Q918" i="62" s="1"/>
  <c r="H932" i="62"/>
  <c r="Q932" i="62" s="1"/>
  <c r="H50" i="62"/>
  <c r="Q50" i="62" s="1"/>
  <c r="Q1253" i="62"/>
  <c r="H1253" i="62"/>
  <c r="H1488" i="62"/>
  <c r="Q1488" i="62" s="1"/>
  <c r="H642" i="62"/>
  <c r="Q642" i="62" s="1"/>
  <c r="H1351" i="62"/>
  <c r="Q1351" i="62" s="1"/>
  <c r="Q926" i="62"/>
  <c r="H926" i="62"/>
  <c r="H1371" i="62"/>
  <c r="Q1371" i="62" s="1"/>
  <c r="H250" i="62"/>
  <c r="Q250" i="62" s="1"/>
  <c r="H163" i="62"/>
  <c r="Q163" i="62" s="1"/>
  <c r="H451" i="62"/>
  <c r="Q451" i="62" s="1"/>
  <c r="H845" i="62"/>
  <c r="Q845" i="62" s="1"/>
  <c r="Q999" i="62"/>
  <c r="H999" i="62"/>
  <c r="H1369" i="62"/>
  <c r="Q1369" i="62" s="1"/>
  <c r="Q261" i="62"/>
  <c r="H261" i="62"/>
  <c r="H1044" i="62"/>
  <c r="Q1044" i="62" s="1"/>
  <c r="H1460" i="62"/>
  <c r="Q1460" i="62" s="1"/>
  <c r="H229" i="62"/>
  <c r="Q229" i="62" s="1"/>
  <c r="Q66" i="62"/>
  <c r="H66" i="62"/>
  <c r="H457" i="62"/>
  <c r="Q457" i="62" s="1"/>
  <c r="Q885" i="62"/>
  <c r="H885" i="62"/>
  <c r="H759" i="62"/>
  <c r="Q759" i="62" s="1"/>
  <c r="H373" i="62"/>
  <c r="Q373" i="62" s="1"/>
  <c r="H489" i="62"/>
  <c r="Q489" i="62" s="1"/>
  <c r="H793" i="62"/>
  <c r="Q793" i="62" s="1"/>
  <c r="H286" i="62"/>
  <c r="Q286" i="62" s="1"/>
  <c r="Q723" i="62"/>
  <c r="H723" i="62"/>
  <c r="H271" i="62"/>
  <c r="Q271" i="62" s="1"/>
  <c r="H811" i="62"/>
  <c r="Q811" i="62" s="1"/>
  <c r="H1973" i="62"/>
  <c r="Q1973" i="62" s="1"/>
  <c r="Q1962" i="62"/>
  <c r="H1962" i="62"/>
  <c r="H1211" i="62"/>
  <c r="Q1211" i="62" s="1"/>
  <c r="H1974" i="62"/>
  <c r="Q1974" i="62" s="1"/>
  <c r="H567" i="62"/>
  <c r="Q567" i="62" s="1"/>
  <c r="H41" i="62"/>
  <c r="Q41" i="62" s="1"/>
  <c r="H97" i="62"/>
  <c r="Q97" i="62" s="1"/>
  <c r="Q307" i="62"/>
  <c r="H307" i="62"/>
  <c r="H1358" i="62"/>
  <c r="Q1358" i="62" s="1"/>
  <c r="Q1889" i="62"/>
  <c r="H1889" i="62"/>
  <c r="H1737" i="62"/>
  <c r="Q1737" i="62" s="1"/>
  <c r="H1763" i="62"/>
  <c r="Q1763" i="62" s="1"/>
  <c r="H1947" i="62"/>
  <c r="Q1947" i="62" s="1"/>
  <c r="Q1278" i="62"/>
  <c r="H1278" i="62"/>
  <c r="H623" i="62"/>
  <c r="Q623" i="62" s="1"/>
  <c r="Q105" i="62"/>
  <c r="H105" i="62"/>
  <c r="H825" i="62"/>
  <c r="Q825" i="62" s="1"/>
  <c r="H330" i="62"/>
  <c r="Q330" i="62" s="1"/>
  <c r="H537" i="62"/>
  <c r="Q537" i="62" s="1"/>
  <c r="H683" i="62"/>
  <c r="Q683" i="62" s="1"/>
  <c r="H277" i="62"/>
  <c r="Q277" i="62" s="1"/>
  <c r="Q101" i="62"/>
  <c r="H101" i="62"/>
  <c r="H42" i="62"/>
  <c r="Q42" i="62" s="1"/>
  <c r="H870" i="62"/>
  <c r="Q870" i="62" s="1"/>
  <c r="H1735" i="62"/>
  <c r="Q1735" i="62" s="1"/>
  <c r="Q1305" i="62"/>
  <c r="H1305" i="62"/>
  <c r="H625" i="62"/>
  <c r="Q625" i="62" s="1"/>
  <c r="H1038" i="62"/>
  <c r="Q1038" i="62" s="1"/>
  <c r="H722" i="62"/>
  <c r="Q722" i="62" s="1"/>
  <c r="H1293" i="62"/>
  <c r="Q1293" i="62" s="1"/>
  <c r="H1986" i="62"/>
  <c r="Q1986" i="62" s="1"/>
  <c r="Q1388" i="62"/>
  <c r="H1388" i="62"/>
  <c r="H1070" i="62"/>
  <c r="Q1070" i="62" s="1"/>
  <c r="Q1277" i="62"/>
  <c r="H1277" i="62"/>
  <c r="H1512" i="62"/>
  <c r="Q1512" i="62" s="1"/>
  <c r="H666" i="62"/>
  <c r="Q666" i="62" s="1"/>
  <c r="H1243" i="62"/>
  <c r="Q1243" i="62" s="1"/>
  <c r="Q1165" i="62"/>
  <c r="H1165" i="62"/>
  <c r="H1331" i="62"/>
  <c r="Q1331" i="62" s="1"/>
  <c r="Q561" i="62"/>
  <c r="H561" i="62"/>
  <c r="H769" i="62"/>
  <c r="Q769" i="62" s="1"/>
  <c r="H147" i="62"/>
  <c r="Q147" i="62" s="1"/>
  <c r="H935" i="62"/>
  <c r="Q935" i="62" s="1"/>
  <c r="H471" i="62"/>
  <c r="Q471" i="62" s="1"/>
  <c r="H1815" i="62"/>
  <c r="Q1815" i="62" s="1"/>
  <c r="Q1151" i="62"/>
  <c r="H1151" i="62"/>
  <c r="H1412" i="62"/>
  <c r="Q1412" i="62" s="1"/>
  <c r="H293" i="62"/>
  <c r="Q293" i="62" s="1"/>
  <c r="H889" i="62"/>
  <c r="Q889" i="62" s="1"/>
  <c r="Q536" i="62"/>
  <c r="H536" i="62"/>
  <c r="H239" i="62"/>
  <c r="Q239" i="62" s="1"/>
  <c r="H831" i="62"/>
  <c r="Q831" i="62" s="1"/>
  <c r="H969" i="62"/>
  <c r="Q969" i="62" s="1"/>
  <c r="H309" i="62"/>
  <c r="Q309" i="62" s="1"/>
  <c r="H306" i="62"/>
  <c r="Q306" i="62" s="1"/>
  <c r="Q27" i="62"/>
  <c r="H27" i="62"/>
  <c r="H1206" i="62"/>
  <c r="Q1206" i="62" s="1"/>
  <c r="Q707" i="62"/>
  <c r="H707" i="62"/>
  <c r="H795" i="62"/>
  <c r="Q795" i="62" s="1"/>
  <c r="H1382" i="62"/>
  <c r="Q1382" i="62" s="1"/>
  <c r="H1713" i="62"/>
  <c r="Q1713" i="62" s="1"/>
  <c r="Q1179" i="62"/>
  <c r="H1179" i="62"/>
  <c r="H1982" i="62"/>
  <c r="Q1982" i="62" s="1"/>
  <c r="Q579" i="62"/>
  <c r="H579" i="62"/>
  <c r="H267" i="62"/>
  <c r="Q267" i="62" s="1"/>
  <c r="H157" i="62"/>
  <c r="Q157" i="62" s="1"/>
  <c r="H291" i="62"/>
  <c r="Q291" i="62" s="1"/>
  <c r="H507" i="62"/>
  <c r="Q507" i="62" s="1"/>
  <c r="H766" i="62"/>
  <c r="Q766" i="62" s="1"/>
  <c r="Q1339" i="62"/>
  <c r="H1339" i="62"/>
  <c r="H1050" i="62"/>
  <c r="Q1050" i="62" s="1"/>
  <c r="H639" i="62"/>
  <c r="Q639" i="62" s="1"/>
  <c r="H501" i="62"/>
  <c r="Q501" i="62" s="1"/>
  <c r="Q1313" i="62"/>
  <c r="H1313" i="62"/>
  <c r="H540" i="62"/>
  <c r="Q540" i="62" s="1"/>
  <c r="H223" i="62"/>
  <c r="Q223" i="62" s="1"/>
  <c r="H349" i="62"/>
  <c r="Q349" i="62" s="1"/>
  <c r="H369" i="62"/>
  <c r="Q369" i="62" s="1"/>
  <c r="H1968" i="62"/>
  <c r="Q1968" i="62" s="1"/>
  <c r="Q1711" i="62"/>
  <c r="H1711" i="62"/>
  <c r="H1944" i="62"/>
  <c r="Q1944" i="62" s="1"/>
  <c r="Q1532" i="62"/>
  <c r="H1532" i="62"/>
  <c r="H1337" i="62"/>
  <c r="Q1337" i="62" s="1"/>
  <c r="H1821" i="62"/>
  <c r="Q1821" i="62" s="1"/>
  <c r="H1551" i="62"/>
  <c r="Q1551" i="62" s="1"/>
  <c r="Q1819" i="62"/>
  <c r="H1819" i="62"/>
  <c r="H1851" i="62"/>
  <c r="Q1851" i="62" s="1"/>
  <c r="Q905" i="62"/>
  <c r="H905" i="62"/>
  <c r="H985" i="62"/>
  <c r="Q985" i="62" s="1"/>
  <c r="Q861" i="62"/>
  <c r="H861" i="62"/>
  <c r="H887" i="62"/>
  <c r="Q887" i="62" s="1"/>
  <c r="H57" i="62"/>
  <c r="Q57" i="62" s="1"/>
  <c r="Q1258" i="62"/>
  <c r="H1258" i="62"/>
  <c r="H651" i="62"/>
  <c r="Q651" i="62" s="1"/>
  <c r="H955" i="62"/>
  <c r="Q955" i="62" s="1"/>
  <c r="Q1983" i="62"/>
  <c r="H1983" i="62"/>
  <c r="H1154" i="62"/>
  <c r="Q1154" i="62" s="1"/>
  <c r="H725" i="62"/>
  <c r="Q725" i="62" s="1"/>
  <c r="Q1517" i="62"/>
  <c r="H1517" i="62"/>
  <c r="H1964" i="62"/>
  <c r="Q1964" i="62" s="1"/>
  <c r="H733" i="62"/>
  <c r="Q733" i="62" s="1"/>
  <c r="Q1389" i="62"/>
  <c r="H1389" i="62"/>
  <c r="H1397" i="62"/>
  <c r="Q1397" i="62" s="1"/>
  <c r="H1032" i="62"/>
  <c r="Q1032" i="62" s="1"/>
  <c r="Q1381" i="62"/>
  <c r="H1381" i="62"/>
  <c r="H1497" i="62"/>
  <c r="Q1497" i="62" s="1"/>
  <c r="H790" i="62"/>
  <c r="Q790" i="62" s="1"/>
  <c r="Q1539" i="62"/>
  <c r="H1539" i="62"/>
  <c r="H702" i="62"/>
  <c r="Q702" i="62" s="1"/>
  <c r="H1279" i="62"/>
  <c r="Q1279" i="62" s="1"/>
  <c r="Q1299" i="62"/>
  <c r="H1299" i="62"/>
  <c r="H878" i="62"/>
  <c r="Q878" i="62" s="1"/>
  <c r="H413" i="62"/>
  <c r="Q413" i="62" s="1"/>
  <c r="Q81" i="62"/>
  <c r="H81" i="62"/>
  <c r="H403" i="62"/>
  <c r="Q403" i="62" s="1"/>
  <c r="H482" i="62"/>
  <c r="Q482" i="62" s="1"/>
  <c r="Q423" i="62"/>
  <c r="H423" i="62"/>
  <c r="H1778" i="62"/>
  <c r="Q1778" i="62" s="1"/>
  <c r="H863" i="62"/>
  <c r="Q863" i="62" s="1"/>
  <c r="Q594" i="62"/>
  <c r="H594" i="62"/>
  <c r="H1125" i="62"/>
  <c r="Q1125" i="62" s="1"/>
  <c r="H186" i="62"/>
  <c r="Q186" i="62" s="1"/>
  <c r="Q791" i="62"/>
  <c r="H791" i="62"/>
  <c r="H1055" i="62"/>
  <c r="Q1055" i="62" s="1"/>
  <c r="H576" i="62"/>
  <c r="Q576" i="62" s="1"/>
  <c r="Q175" i="62"/>
  <c r="H175" i="62"/>
  <c r="H113" i="62"/>
  <c r="Q113" i="62" s="1"/>
  <c r="H869" i="62"/>
  <c r="Q869" i="62" s="1"/>
  <c r="Q852" i="62"/>
  <c r="H852" i="62"/>
  <c r="H1250" i="62"/>
  <c r="Q1250" i="62" s="1"/>
  <c r="H675" i="62"/>
  <c r="Q675" i="62" s="1"/>
  <c r="Q967" i="62"/>
  <c r="H967" i="62"/>
  <c r="H1297" i="62"/>
  <c r="Q1297" i="62" s="1"/>
  <c r="H1059" i="62"/>
  <c r="Q1059" i="62" s="1"/>
  <c r="Q1609" i="62"/>
  <c r="H1609" i="62"/>
  <c r="H1886" i="62"/>
  <c r="Q1886" i="62" s="1"/>
  <c r="H1130" i="62"/>
  <c r="Q1130" i="62" s="1"/>
  <c r="Q235" i="62"/>
  <c r="H235" i="62"/>
  <c r="H775" i="62"/>
  <c r="Q775" i="62" s="1"/>
  <c r="H298" i="62"/>
  <c r="Q298" i="62" s="1"/>
  <c r="Q459" i="62"/>
  <c r="H459" i="62"/>
  <c r="H990" i="62"/>
  <c r="Q990" i="62" s="1"/>
  <c r="H1195" i="62"/>
  <c r="Q1195" i="62" s="1"/>
  <c r="Q1787" i="62"/>
  <c r="H1787" i="62"/>
  <c r="H511" i="62"/>
  <c r="Q511" i="62" s="1"/>
  <c r="H1026" i="62"/>
  <c r="Q1026" i="62" s="1"/>
  <c r="Q409" i="62"/>
  <c r="H409" i="62"/>
  <c r="H653" i="62"/>
  <c r="Q653" i="62" s="1"/>
  <c r="H923" i="62"/>
  <c r="Q923" i="62" s="1"/>
  <c r="Q265" i="62"/>
  <c r="H265" i="62"/>
  <c r="H635" i="62"/>
  <c r="Q635" i="62" s="1"/>
  <c r="H931" i="62"/>
  <c r="Q931" i="62" s="1"/>
  <c r="Q951" i="62"/>
  <c r="H951" i="62"/>
  <c r="H1214" i="62"/>
  <c r="Q1214" i="62" s="1"/>
  <c r="H765" i="62"/>
  <c r="Q765" i="62" s="1"/>
  <c r="Q1548" i="62"/>
  <c r="H1548" i="62"/>
  <c r="H1655" i="62"/>
  <c r="Q1655" i="62" s="1"/>
  <c r="H1916" i="62"/>
  <c r="Q1916" i="62" s="1"/>
  <c r="Q797" i="62"/>
  <c r="H797" i="62"/>
  <c r="H1544" i="62"/>
  <c r="Q1544" i="62" s="1"/>
  <c r="H1937" i="62"/>
  <c r="Q1937" i="62" s="1"/>
  <c r="Q1056" i="62"/>
  <c r="H1056" i="62"/>
  <c r="H1335" i="62"/>
  <c r="Q1335" i="62" s="1"/>
  <c r="H1473" i="62"/>
  <c r="Q1473" i="62" s="1"/>
  <c r="Q597" i="62"/>
  <c r="H597" i="62"/>
  <c r="H1317" i="62"/>
  <c r="Q1317" i="62" s="1"/>
  <c r="H810" i="62"/>
  <c r="Q810" i="62" s="1"/>
  <c r="Q1715" i="62"/>
  <c r="H1715" i="62"/>
  <c r="H1283" i="62"/>
  <c r="Q1283" i="62" s="1"/>
  <c r="H438" i="62"/>
  <c r="Q438" i="62" s="1"/>
  <c r="Q106" i="62"/>
  <c r="H106" i="62"/>
  <c r="H379" i="62"/>
  <c r="Q379" i="62" s="1"/>
  <c r="H1466" i="62"/>
  <c r="Q1466" i="62" s="1"/>
  <c r="Q903" i="62"/>
  <c r="H903" i="62"/>
  <c r="H1775" i="62"/>
  <c r="Q1775" i="62" s="1"/>
  <c r="H638" i="62"/>
  <c r="Q638" i="62" s="1"/>
  <c r="Q1245" i="62"/>
  <c r="H1245" i="62"/>
  <c r="H246" i="62"/>
  <c r="Q246" i="62" s="1"/>
  <c r="H936" i="62"/>
  <c r="Q936" i="62" s="1"/>
  <c r="Q1586" i="62"/>
  <c r="H1586" i="62"/>
  <c r="H1118" i="62"/>
  <c r="Q1118" i="62" s="1"/>
  <c r="H663" i="62"/>
  <c r="Q663" i="62" s="1"/>
  <c r="Q783" i="62"/>
  <c r="H783" i="62"/>
  <c r="H1905" i="62"/>
  <c r="Q1905" i="62" s="1"/>
  <c r="H133" i="62"/>
  <c r="Q133" i="62" s="1"/>
  <c r="Q51" i="62"/>
  <c r="H51" i="62"/>
  <c r="H1266" i="62"/>
  <c r="Q1266" i="62" s="1"/>
  <c r="H659" i="62"/>
  <c r="Q659" i="62" s="1"/>
  <c r="Q1306" i="62"/>
  <c r="H1306" i="62"/>
  <c r="H1011" i="62"/>
  <c r="Q1011" i="62" s="1"/>
  <c r="H1847" i="62"/>
  <c r="Q1847" i="62" s="1"/>
  <c r="Q1083" i="62"/>
  <c r="H1083" i="62"/>
  <c r="H1729" i="62"/>
  <c r="Q1729" i="62" s="1"/>
  <c r="H1515" i="62"/>
  <c r="Q1515" i="62" s="1"/>
  <c r="Q138" i="62"/>
  <c r="H138" i="62"/>
  <c r="H219" i="62"/>
  <c r="Q219" i="62" s="1"/>
  <c r="H487" i="62"/>
  <c r="Q487" i="62" s="1"/>
  <c r="Q372" i="62"/>
  <c r="H372" i="62"/>
  <c r="H435" i="62"/>
  <c r="Q435" i="62" s="1"/>
  <c r="H2003" i="62"/>
  <c r="Q2003" i="62" s="1"/>
  <c r="H1992" i="62"/>
  <c r="Q1992" i="62" s="1"/>
  <c r="H2013" i="62"/>
  <c r="Q2013" i="62" s="1"/>
  <c r="H1993" i="62"/>
  <c r="Q1993" i="62" s="1"/>
  <c r="H1998" i="62"/>
  <c r="Q1998" i="62" s="1"/>
  <c r="H2011" i="62"/>
  <c r="Q2011" i="62" s="1"/>
  <c r="H2018" i="62"/>
  <c r="Q2018" i="62" s="1"/>
  <c r="H1989" i="62"/>
  <c r="Q1989" i="62" s="1"/>
  <c r="H2016" i="62"/>
  <c r="Q2016" i="62" s="1"/>
  <c r="H2004" i="62"/>
  <c r="Q2004" i="62" s="1"/>
  <c r="H1999" i="62"/>
  <c r="Q1999" i="62" s="1"/>
  <c r="H1991" i="62"/>
  <c r="Q1991" i="62" s="1"/>
  <c r="H2015" i="62"/>
  <c r="Q2015" i="62" s="1"/>
  <c r="H2001" i="62"/>
  <c r="Q2001" i="62" s="1"/>
  <c r="H2006" i="62"/>
  <c r="Q2006" i="62" s="1"/>
  <c r="H1994" i="62"/>
  <c r="Q1994" i="62" s="1"/>
  <c r="H2012" i="62"/>
  <c r="Q2012" i="62" s="1"/>
  <c r="H2010" i="62"/>
  <c r="Q2010" i="62" s="1"/>
  <c r="H2019" i="62"/>
  <c r="Q2019" i="62" s="1"/>
  <c r="H2017" i="62"/>
  <c r="Q2017" i="62" s="1"/>
  <c r="H2007" i="62"/>
  <c r="Q2007" i="62" s="1"/>
  <c r="H2005" i="62"/>
  <c r="Q2005" i="62" s="1"/>
  <c r="H1997" i="62"/>
  <c r="Q1997" i="62" s="1"/>
  <c r="H2009" i="62"/>
  <c r="Q2009" i="62" s="1"/>
  <c r="H1995" i="62"/>
  <c r="Q1995" i="62" s="1"/>
  <c r="H2000" i="62"/>
  <c r="Q2000" i="62" s="1"/>
  <c r="B6" i="58"/>
  <c r="B3" i="58" s="1"/>
  <c r="B7" i="58" s="1"/>
  <c r="B8" i="58" s="1"/>
  <c r="G3" i="58"/>
  <c r="B5" i="57"/>
  <c r="C5" i="57" s="1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5" i="56"/>
  <c r="E4" i="56"/>
  <c r="D5" i="56" s="1"/>
  <c r="Y5" i="56"/>
  <c r="Y6" i="56" s="1"/>
  <c r="Y7" i="56" s="1"/>
  <c r="Y8" i="56" s="1"/>
  <c r="Y9" i="56" s="1"/>
  <c r="Y10" i="56" s="1"/>
  <c r="Y11" i="56" s="1"/>
  <c r="Y12" i="56" s="1"/>
  <c r="Y13" i="56" s="1"/>
  <c r="Y14" i="56" s="1"/>
  <c r="F3" i="57"/>
  <c r="E3" i="57"/>
  <c r="D3" i="57"/>
  <c r="C3" i="57"/>
  <c r="B3" i="57"/>
  <c r="G3" i="57" s="1"/>
  <c r="F7" i="57" s="1"/>
  <c r="J5" i="56" l="1"/>
  <c r="N5" i="56"/>
  <c r="K5" i="56"/>
  <c r="O5" i="56"/>
  <c r="L5" i="56"/>
  <c r="P5" i="56"/>
  <c r="M5" i="56"/>
  <c r="C7" i="58"/>
  <c r="C8" i="58"/>
  <c r="C6" i="58"/>
  <c r="B9" i="58"/>
  <c r="C9" i="58" s="1"/>
  <c r="H5" i="56"/>
  <c r="H4" i="56"/>
  <c r="D6" i="56"/>
  <c r="H10" i="42"/>
  <c r="K6" i="56" l="1"/>
  <c r="O6" i="56"/>
  <c r="N6" i="56"/>
  <c r="L6" i="56"/>
  <c r="P6" i="56"/>
  <c r="J6" i="56"/>
  <c r="M6" i="56"/>
  <c r="H6" i="56"/>
  <c r="G6" i="58"/>
  <c r="D6" i="58"/>
  <c r="E6" i="58"/>
  <c r="F6" i="58"/>
  <c r="F7" i="58"/>
  <c r="G7" i="58"/>
  <c r="D7" i="58"/>
  <c r="E7" i="58"/>
  <c r="F9" i="58"/>
  <c r="G9" i="58"/>
  <c r="D9" i="58"/>
  <c r="E9" i="58"/>
  <c r="F8" i="58"/>
  <c r="G8" i="58"/>
  <c r="D8" i="58"/>
  <c r="E8" i="58"/>
  <c r="B10" i="58"/>
  <c r="C10" i="58" s="1"/>
  <c r="D7" i="56"/>
  <c r="H11" i="42"/>
  <c r="L7" i="56" l="1"/>
  <c r="P7" i="56"/>
  <c r="M7" i="56"/>
  <c r="O7" i="56"/>
  <c r="J7" i="56"/>
  <c r="N7" i="56"/>
  <c r="K7" i="56"/>
  <c r="H7" i="56"/>
  <c r="F10" i="58"/>
  <c r="G10" i="58"/>
  <c r="D10" i="58"/>
  <c r="E10" i="58"/>
  <c r="B11" i="58"/>
  <c r="C11" i="58" s="1"/>
  <c r="D8" i="56"/>
  <c r="B2" i="42"/>
  <c r="I11" i="42" s="1"/>
  <c r="H12" i="42"/>
  <c r="B34" i="49"/>
  <c r="C5" i="49"/>
  <c r="B35" i="49" s="1"/>
  <c r="M8" i="56" l="1"/>
  <c r="L8" i="56"/>
  <c r="J8" i="56"/>
  <c r="N8" i="56"/>
  <c r="K8" i="56"/>
  <c r="O8" i="56"/>
  <c r="P8" i="56"/>
  <c r="H8" i="56"/>
  <c r="F11" i="58"/>
  <c r="G11" i="58"/>
  <c r="D11" i="58"/>
  <c r="E11" i="58"/>
  <c r="B12" i="58"/>
  <c r="C12" i="58" s="1"/>
  <c r="D9" i="56"/>
  <c r="I9" i="42"/>
  <c r="I10" i="42"/>
  <c r="H13" i="42"/>
  <c r="I12" i="42"/>
  <c r="C6" i="49"/>
  <c r="J9" i="56" l="1"/>
  <c r="N9" i="56"/>
  <c r="K9" i="56"/>
  <c r="O9" i="56"/>
  <c r="M9" i="56"/>
  <c r="L9" i="56"/>
  <c r="P9" i="56"/>
  <c r="H9" i="56"/>
  <c r="F12" i="58"/>
  <c r="G12" i="58"/>
  <c r="D12" i="58"/>
  <c r="E12" i="58"/>
  <c r="B13" i="58"/>
  <c r="C13" i="58" s="1"/>
  <c r="D10" i="56"/>
  <c r="H14" i="42"/>
  <c r="I13" i="42"/>
  <c r="B36" i="49"/>
  <c r="C7" i="49"/>
  <c r="K10" i="56" l="1"/>
  <c r="O10" i="56"/>
  <c r="J10" i="56"/>
  <c r="L10" i="56"/>
  <c r="P10" i="56"/>
  <c r="M10" i="56"/>
  <c r="N10" i="56"/>
  <c r="H10" i="56"/>
  <c r="F13" i="58"/>
  <c r="G13" i="58"/>
  <c r="D13" i="58"/>
  <c r="E13" i="58"/>
  <c r="B14" i="58"/>
  <c r="C14" i="58" s="1"/>
  <c r="D11" i="56"/>
  <c r="H15" i="42"/>
  <c r="I14" i="42"/>
  <c r="B37" i="49"/>
  <c r="C8" i="49"/>
  <c r="L11" i="56" l="1"/>
  <c r="P11" i="56"/>
  <c r="O11" i="56"/>
  <c r="M11" i="56"/>
  <c r="K11" i="56"/>
  <c r="J11" i="56"/>
  <c r="N11" i="56"/>
  <c r="H11" i="56"/>
  <c r="F14" i="58"/>
  <c r="G14" i="58"/>
  <c r="D14" i="58"/>
  <c r="E14" i="58"/>
  <c r="B15" i="58"/>
  <c r="C15" i="58" s="1"/>
  <c r="D12" i="56"/>
  <c r="H16" i="42"/>
  <c r="I15" i="42"/>
  <c r="B38" i="49"/>
  <c r="C9" i="49"/>
  <c r="M12" i="56" l="1"/>
  <c r="J12" i="56"/>
  <c r="N12" i="56"/>
  <c r="P12" i="56"/>
  <c r="K12" i="56"/>
  <c r="O12" i="56"/>
  <c r="L12" i="56"/>
  <c r="H12" i="56"/>
  <c r="F15" i="58"/>
  <c r="G15" i="58"/>
  <c r="D15" i="58"/>
  <c r="E15" i="58"/>
  <c r="B16" i="58"/>
  <c r="C16" i="58" s="1"/>
  <c r="D13" i="56"/>
  <c r="H17" i="42"/>
  <c r="I16" i="42"/>
  <c r="B39" i="49"/>
  <c r="C10" i="49"/>
  <c r="J13" i="56" l="1"/>
  <c r="N13" i="56"/>
  <c r="M13" i="56"/>
  <c r="K13" i="56"/>
  <c r="O13" i="56"/>
  <c r="L13" i="56"/>
  <c r="P13" i="56"/>
  <c r="H13" i="56"/>
  <c r="G16" i="58"/>
  <c r="F16" i="58"/>
  <c r="D16" i="58"/>
  <c r="E16" i="58"/>
  <c r="AA5" i="56"/>
  <c r="AB5" i="56" s="1"/>
  <c r="B17" i="58"/>
  <c r="C17" i="58" s="1"/>
  <c r="D14" i="56"/>
  <c r="H18" i="42"/>
  <c r="I17" i="42"/>
  <c r="B40" i="49"/>
  <c r="C11" i="49"/>
  <c r="K14" i="56" l="1"/>
  <c r="O14" i="56"/>
  <c r="L14" i="56"/>
  <c r="P14" i="56"/>
  <c r="N14" i="56"/>
  <c r="M14" i="56"/>
  <c r="J14" i="56"/>
  <c r="G17" i="58"/>
  <c r="E17" i="58"/>
  <c r="D17" i="58"/>
  <c r="F17" i="58"/>
  <c r="H14" i="56"/>
  <c r="B18" i="58"/>
  <c r="C18" i="58" s="1"/>
  <c r="D15" i="56"/>
  <c r="H19" i="42"/>
  <c r="I18" i="42"/>
  <c r="B41" i="49"/>
  <c r="C12" i="49"/>
  <c r="L15" i="56" l="1"/>
  <c r="P15" i="56"/>
  <c r="K15" i="56"/>
  <c r="M15" i="56"/>
  <c r="J15" i="56"/>
  <c r="N15" i="56"/>
  <c r="O15" i="56"/>
  <c r="G18" i="58"/>
  <c r="D18" i="58"/>
  <c r="E18" i="58"/>
  <c r="F18" i="58"/>
  <c r="B19" i="58"/>
  <c r="C19" i="58" s="1"/>
  <c r="D16" i="56"/>
  <c r="H15" i="56"/>
  <c r="H20" i="42"/>
  <c r="I19" i="42"/>
  <c r="B42" i="49"/>
  <c r="C13" i="49"/>
  <c r="M16" i="56" l="1"/>
  <c r="P16" i="56"/>
  <c r="J16" i="56"/>
  <c r="N16" i="56"/>
  <c r="L16" i="56"/>
  <c r="K16" i="56"/>
  <c r="O16" i="56"/>
  <c r="G19" i="58"/>
  <c r="E19" i="58"/>
  <c r="F19" i="58"/>
  <c r="D19" i="58"/>
  <c r="B20" i="58"/>
  <c r="C20" i="58" s="1"/>
  <c r="D17" i="56"/>
  <c r="H16" i="56"/>
  <c r="H21" i="42"/>
  <c r="I20" i="42"/>
  <c r="B43" i="49"/>
  <c r="C14" i="49"/>
  <c r="J17" i="56" l="1"/>
  <c r="N17" i="56"/>
  <c r="K17" i="56"/>
  <c r="O17" i="56"/>
  <c r="L17" i="56"/>
  <c r="P17" i="56"/>
  <c r="M17" i="56"/>
  <c r="G20" i="58"/>
  <c r="F20" i="58"/>
  <c r="D20" i="58"/>
  <c r="E20" i="58"/>
  <c r="B21" i="58"/>
  <c r="C21" i="58" s="1"/>
  <c r="D18" i="56"/>
  <c r="H17" i="56"/>
  <c r="H22" i="42"/>
  <c r="I21" i="42"/>
  <c r="B44" i="49"/>
  <c r="C15" i="49"/>
  <c r="K18" i="56" l="1"/>
  <c r="O18" i="56"/>
  <c r="N18" i="56"/>
  <c r="L18" i="56"/>
  <c r="P18" i="56"/>
  <c r="J18" i="56"/>
  <c r="M18" i="56"/>
  <c r="G21" i="58"/>
  <c r="E21" i="58"/>
  <c r="D21" i="58"/>
  <c r="F21" i="58"/>
  <c r="B22" i="58"/>
  <c r="C22" i="58" s="1"/>
  <c r="D19" i="56"/>
  <c r="H18" i="56"/>
  <c r="H23" i="42"/>
  <c r="I22" i="42"/>
  <c r="B45" i="49"/>
  <c r="C17" i="49"/>
  <c r="L19" i="56" l="1"/>
  <c r="P19" i="56"/>
  <c r="M19" i="56"/>
  <c r="O19" i="56"/>
  <c r="J19" i="56"/>
  <c r="N19" i="56"/>
  <c r="K19" i="56"/>
  <c r="G22" i="58"/>
  <c r="D22" i="58"/>
  <c r="E22" i="58"/>
  <c r="F22" i="58"/>
  <c r="B23" i="58"/>
  <c r="C23" i="58" s="1"/>
  <c r="D20" i="56"/>
  <c r="H19" i="56"/>
  <c r="H24" i="42"/>
  <c r="I23" i="42"/>
  <c r="B46" i="49"/>
  <c r="C18" i="49"/>
  <c r="M20" i="56" l="1"/>
  <c r="L20" i="56"/>
  <c r="J20" i="56"/>
  <c r="N20" i="56"/>
  <c r="K20" i="56"/>
  <c r="O20" i="56"/>
  <c r="P20" i="56"/>
  <c r="G23" i="58"/>
  <c r="E23" i="58"/>
  <c r="F23" i="58"/>
  <c r="D23" i="58"/>
  <c r="B24" i="58"/>
  <c r="C24" i="58" s="1"/>
  <c r="D21" i="56"/>
  <c r="H20" i="56"/>
  <c r="H25" i="42"/>
  <c r="I24" i="42"/>
  <c r="B47" i="49"/>
  <c r="C19" i="49"/>
  <c r="J21" i="56" l="1"/>
  <c r="N21" i="56"/>
  <c r="K21" i="56"/>
  <c r="O21" i="56"/>
  <c r="M21" i="56"/>
  <c r="L21" i="56"/>
  <c r="P21" i="56"/>
  <c r="G24" i="58"/>
  <c r="F24" i="58"/>
  <c r="D24" i="58"/>
  <c r="E24" i="58"/>
  <c r="B25" i="58"/>
  <c r="C25" i="58" s="1"/>
  <c r="D22" i="56"/>
  <c r="H21" i="56"/>
  <c r="H26" i="42"/>
  <c r="I25" i="42"/>
  <c r="B48" i="49"/>
  <c r="C20" i="49"/>
  <c r="K22" i="56" l="1"/>
  <c r="O22" i="56"/>
  <c r="J22" i="56"/>
  <c r="L22" i="56"/>
  <c r="P22" i="56"/>
  <c r="M22" i="56"/>
  <c r="N22" i="56"/>
  <c r="G25" i="58"/>
  <c r="D25" i="58"/>
  <c r="E25" i="58"/>
  <c r="F25" i="58"/>
  <c r="B26" i="58"/>
  <c r="C26" i="58" s="1"/>
  <c r="D23" i="56"/>
  <c r="H22" i="56"/>
  <c r="H27" i="42"/>
  <c r="I26" i="42"/>
  <c r="B49" i="49"/>
  <c r="C21" i="49"/>
  <c r="L23" i="56" l="1"/>
  <c r="P23" i="56"/>
  <c r="O23" i="56"/>
  <c r="M23" i="56"/>
  <c r="K23" i="56"/>
  <c r="J23" i="56"/>
  <c r="N23" i="56"/>
  <c r="G26" i="58"/>
  <c r="D26" i="58"/>
  <c r="F26" i="58"/>
  <c r="E26" i="58"/>
  <c r="B27" i="58"/>
  <c r="C27" i="58" s="1"/>
  <c r="D24" i="56"/>
  <c r="H23" i="56"/>
  <c r="AA6" i="56"/>
  <c r="AB6" i="56" s="1"/>
  <c r="H28" i="42"/>
  <c r="I27" i="42"/>
  <c r="C22" i="49"/>
  <c r="B50" i="49"/>
  <c r="M24" i="56" l="1"/>
  <c r="J24" i="56"/>
  <c r="N24" i="56"/>
  <c r="P24" i="56"/>
  <c r="K24" i="56"/>
  <c r="O24" i="56"/>
  <c r="L24" i="56"/>
  <c r="G27" i="58"/>
  <c r="E27" i="58"/>
  <c r="F27" i="58"/>
  <c r="D27" i="58"/>
  <c r="B28" i="58"/>
  <c r="C28" i="58" s="1"/>
  <c r="D25" i="56"/>
  <c r="H24" i="56"/>
  <c r="H29" i="42"/>
  <c r="I28" i="42"/>
  <c r="B51" i="49"/>
  <c r="C23" i="49"/>
  <c r="J25" i="56" l="1"/>
  <c r="N25" i="56"/>
  <c r="M25" i="56"/>
  <c r="K25" i="56"/>
  <c r="O25" i="56"/>
  <c r="L25" i="56"/>
  <c r="P25" i="56"/>
  <c r="G28" i="58"/>
  <c r="F28" i="58"/>
  <c r="D28" i="58"/>
  <c r="E28" i="58"/>
  <c r="B29" i="58"/>
  <c r="C29" i="58" s="1"/>
  <c r="D26" i="56"/>
  <c r="H25" i="56"/>
  <c r="H30" i="42"/>
  <c r="I29" i="42"/>
  <c r="B52" i="49"/>
  <c r="C24" i="49"/>
  <c r="K26" i="56" l="1"/>
  <c r="O26" i="56"/>
  <c r="L26" i="56"/>
  <c r="P26" i="56"/>
  <c r="N26" i="56"/>
  <c r="M26" i="56"/>
  <c r="J26" i="56"/>
  <c r="G29" i="58"/>
  <c r="E29" i="58"/>
  <c r="D29" i="58"/>
  <c r="F29" i="58"/>
  <c r="B30" i="58"/>
  <c r="C30" i="58" s="1"/>
  <c r="D27" i="56"/>
  <c r="H26" i="56"/>
  <c r="H31" i="42"/>
  <c r="I30" i="42"/>
  <c r="B53" i="49"/>
  <c r="C25" i="49"/>
  <c r="L27" i="56" l="1"/>
  <c r="P27" i="56"/>
  <c r="K27" i="56"/>
  <c r="M27" i="56"/>
  <c r="J27" i="56"/>
  <c r="N27" i="56"/>
  <c r="O27" i="56"/>
  <c r="G30" i="58"/>
  <c r="D30" i="58"/>
  <c r="E30" i="58"/>
  <c r="F30" i="58"/>
  <c r="B31" i="58"/>
  <c r="C31" i="58" s="1"/>
  <c r="D28" i="56"/>
  <c r="H27" i="56"/>
  <c r="H32" i="42"/>
  <c r="I31" i="42"/>
  <c r="B54" i="49"/>
  <c r="C26" i="49"/>
  <c r="M28" i="56" l="1"/>
  <c r="P28" i="56"/>
  <c r="J28" i="56"/>
  <c r="N28" i="56"/>
  <c r="L28" i="56"/>
  <c r="K28" i="56"/>
  <c r="O28" i="56"/>
  <c r="G31" i="58"/>
  <c r="E31" i="58"/>
  <c r="F31" i="58"/>
  <c r="D31" i="58"/>
  <c r="B32" i="58"/>
  <c r="C32" i="58" s="1"/>
  <c r="D29" i="56"/>
  <c r="H28" i="56"/>
  <c r="H33" i="42"/>
  <c r="I32" i="42"/>
  <c r="B55" i="49"/>
  <c r="C27" i="49"/>
  <c r="J29" i="56" l="1"/>
  <c r="N29" i="56"/>
  <c r="K29" i="56"/>
  <c r="O29" i="56"/>
  <c r="L29" i="56"/>
  <c r="P29" i="56"/>
  <c r="M29" i="56"/>
  <c r="G32" i="58"/>
  <c r="F32" i="58"/>
  <c r="D32" i="58"/>
  <c r="E32" i="58"/>
  <c r="B33" i="58"/>
  <c r="C33" i="58" s="1"/>
  <c r="D30" i="56"/>
  <c r="H29" i="56"/>
  <c r="H34" i="42"/>
  <c r="I33" i="42"/>
  <c r="B56" i="49"/>
  <c r="C28" i="49"/>
  <c r="K30" i="56" l="1"/>
  <c r="O30" i="56"/>
  <c r="N30" i="56"/>
  <c r="L30" i="56"/>
  <c r="P30" i="56"/>
  <c r="J30" i="56"/>
  <c r="M30" i="56"/>
  <c r="G33" i="58"/>
  <c r="D33" i="58"/>
  <c r="E33" i="58"/>
  <c r="F33" i="58"/>
  <c r="B34" i="58"/>
  <c r="C34" i="58" s="1"/>
  <c r="D31" i="56"/>
  <c r="H30" i="56"/>
  <c r="H35" i="42"/>
  <c r="I34" i="42"/>
  <c r="B57" i="49"/>
  <c r="C29" i="49"/>
  <c r="B58" i="49" s="1"/>
  <c r="L31" i="56" l="1"/>
  <c r="P31" i="56"/>
  <c r="M31" i="56"/>
  <c r="O31" i="56"/>
  <c r="J31" i="56"/>
  <c r="N31" i="56"/>
  <c r="K31" i="56"/>
  <c r="G34" i="58"/>
  <c r="D34" i="58"/>
  <c r="F34" i="58"/>
  <c r="E34" i="58"/>
  <c r="B35" i="58"/>
  <c r="C35" i="58" s="1"/>
  <c r="D32" i="56"/>
  <c r="H31" i="56"/>
  <c r="H36" i="42"/>
  <c r="I35" i="42"/>
  <c r="M32" i="56" l="1"/>
  <c r="L32" i="56"/>
  <c r="J32" i="56"/>
  <c r="N32" i="56"/>
  <c r="K32" i="56"/>
  <c r="O32" i="56"/>
  <c r="P32" i="56"/>
  <c r="G35" i="58"/>
  <c r="E35" i="58"/>
  <c r="F35" i="58"/>
  <c r="D35" i="58"/>
  <c r="B36" i="58"/>
  <c r="C36" i="58" s="1"/>
  <c r="D33" i="56"/>
  <c r="H32" i="56"/>
  <c r="H37" i="42"/>
  <c r="I36" i="42"/>
  <c r="J33" i="56" l="1"/>
  <c r="N33" i="56"/>
  <c r="K33" i="56"/>
  <c r="O33" i="56"/>
  <c r="M33" i="56"/>
  <c r="L33" i="56"/>
  <c r="P33" i="56"/>
  <c r="G36" i="58"/>
  <c r="F36" i="58"/>
  <c r="D36" i="58"/>
  <c r="E36" i="58"/>
  <c r="B37" i="58"/>
  <c r="C37" i="58" s="1"/>
  <c r="D34" i="56"/>
  <c r="H33" i="56"/>
  <c r="I37" i="42"/>
  <c r="H5" i="42"/>
  <c r="K34" i="56" l="1"/>
  <c r="O34" i="56"/>
  <c r="J34" i="56"/>
  <c r="L34" i="56"/>
  <c r="P34" i="56"/>
  <c r="M34" i="56"/>
  <c r="N34" i="56"/>
  <c r="G37" i="58"/>
  <c r="E37" i="58"/>
  <c r="D37" i="58"/>
  <c r="F37" i="58"/>
  <c r="B38" i="58"/>
  <c r="C38" i="58" s="1"/>
  <c r="D35" i="56"/>
  <c r="H34" i="56"/>
  <c r="L35" i="56" l="1"/>
  <c r="P35" i="56"/>
  <c r="O35" i="56"/>
  <c r="M35" i="56"/>
  <c r="K35" i="56"/>
  <c r="J35" i="56"/>
  <c r="N35" i="56"/>
  <c r="G38" i="58"/>
  <c r="D38" i="58"/>
  <c r="E38" i="58"/>
  <c r="F38" i="58"/>
  <c r="B39" i="58"/>
  <c r="C39" i="58" s="1"/>
  <c r="D36" i="56"/>
  <c r="H35" i="56"/>
  <c r="M36" i="56" l="1"/>
  <c r="J36" i="56"/>
  <c r="N36" i="56"/>
  <c r="P36" i="56"/>
  <c r="K36" i="56"/>
  <c r="O36" i="56"/>
  <c r="L36" i="56"/>
  <c r="G39" i="58"/>
  <c r="E39" i="58"/>
  <c r="F39" i="58"/>
  <c r="D39" i="58"/>
  <c r="B40" i="58"/>
  <c r="C40" i="58" s="1"/>
  <c r="D37" i="56"/>
  <c r="H36" i="56"/>
  <c r="J37" i="56" l="1"/>
  <c r="N37" i="56"/>
  <c r="M37" i="56"/>
  <c r="K37" i="56"/>
  <c r="O37" i="56"/>
  <c r="L37" i="56"/>
  <c r="P37" i="56"/>
  <c r="G40" i="58"/>
  <c r="F40" i="58"/>
  <c r="D40" i="58"/>
  <c r="E40" i="58"/>
  <c r="B41" i="58"/>
  <c r="C41" i="58" s="1"/>
  <c r="D38" i="56"/>
  <c r="H37" i="56"/>
  <c r="K38" i="56" l="1"/>
  <c r="O38" i="56"/>
  <c r="L38" i="56"/>
  <c r="P38" i="56"/>
  <c r="N38" i="56"/>
  <c r="M38" i="56"/>
  <c r="J38" i="56"/>
  <c r="G41" i="58"/>
  <c r="D41" i="58"/>
  <c r="E41" i="58"/>
  <c r="F41" i="58"/>
  <c r="B42" i="58"/>
  <c r="C42" i="58" s="1"/>
  <c r="D39" i="56"/>
  <c r="H38" i="56"/>
  <c r="L39" i="56" l="1"/>
  <c r="P39" i="56"/>
  <c r="K39" i="56"/>
  <c r="M39" i="56"/>
  <c r="J39" i="56"/>
  <c r="N39" i="56"/>
  <c r="O39" i="56"/>
  <c r="G42" i="58"/>
  <c r="D42" i="58"/>
  <c r="E42" i="58"/>
  <c r="F42" i="58"/>
  <c r="B43" i="58"/>
  <c r="C43" i="58" s="1"/>
  <c r="D40" i="56"/>
  <c r="H39" i="56"/>
  <c r="M40" i="56" l="1"/>
  <c r="P40" i="56"/>
  <c r="J40" i="56"/>
  <c r="N40" i="56"/>
  <c r="L40" i="56"/>
  <c r="K40" i="56"/>
  <c r="O40" i="56"/>
  <c r="G43" i="58"/>
  <c r="E43" i="58"/>
  <c r="F43" i="58"/>
  <c r="D43" i="58"/>
  <c r="B44" i="58"/>
  <c r="C44" i="58" s="1"/>
  <c r="D41" i="56"/>
  <c r="H40" i="56"/>
  <c r="J41" i="56" l="1"/>
  <c r="N41" i="56"/>
  <c r="K41" i="56"/>
  <c r="O41" i="56"/>
  <c r="L41" i="56"/>
  <c r="P41" i="56"/>
  <c r="M41" i="56"/>
  <c r="G44" i="58"/>
  <c r="F44" i="58"/>
  <c r="D44" i="58"/>
  <c r="E44" i="58"/>
  <c r="B45" i="58"/>
  <c r="C45" i="58" s="1"/>
  <c r="D42" i="56"/>
  <c r="H41" i="56"/>
  <c r="K42" i="56" l="1"/>
  <c r="O42" i="56"/>
  <c r="N42" i="56"/>
  <c r="L42" i="56"/>
  <c r="P42" i="56"/>
  <c r="J42" i="56"/>
  <c r="M42" i="56"/>
  <c r="G45" i="58"/>
  <c r="D45" i="58"/>
  <c r="E45" i="58"/>
  <c r="F45" i="58"/>
  <c r="B46" i="58"/>
  <c r="C46" i="58" s="1"/>
  <c r="D43" i="56"/>
  <c r="H42" i="56"/>
  <c r="L43" i="56" l="1"/>
  <c r="P43" i="56"/>
  <c r="M43" i="56"/>
  <c r="O43" i="56"/>
  <c r="J43" i="56"/>
  <c r="N43" i="56"/>
  <c r="K43" i="56"/>
  <c r="G46" i="58"/>
  <c r="D46" i="58"/>
  <c r="E46" i="58"/>
  <c r="F46" i="58"/>
  <c r="B47" i="58"/>
  <c r="C47" i="58" s="1"/>
  <c r="D44" i="56"/>
  <c r="H43" i="56"/>
  <c r="M44" i="56" l="1"/>
  <c r="L44" i="56"/>
  <c r="J44" i="56"/>
  <c r="N44" i="56"/>
  <c r="K44" i="56"/>
  <c r="O44" i="56"/>
  <c r="P44" i="56"/>
  <c r="G47" i="58"/>
  <c r="E47" i="58"/>
  <c r="F47" i="58"/>
  <c r="D47" i="58"/>
  <c r="B48" i="58"/>
  <c r="C48" i="58" s="1"/>
  <c r="D45" i="56"/>
  <c r="H44" i="56"/>
  <c r="J45" i="56" l="1"/>
  <c r="N45" i="56"/>
  <c r="K45" i="56"/>
  <c r="O45" i="56"/>
  <c r="M45" i="56"/>
  <c r="L45" i="56"/>
  <c r="P45" i="56"/>
  <c r="G48" i="58"/>
  <c r="F48" i="58"/>
  <c r="D48" i="58"/>
  <c r="E48" i="58"/>
  <c r="B49" i="58"/>
  <c r="C49" i="58" s="1"/>
  <c r="D46" i="56"/>
  <c r="H45" i="56"/>
  <c r="K46" i="56" l="1"/>
  <c r="O46" i="56"/>
  <c r="J46" i="56"/>
  <c r="L46" i="56"/>
  <c r="P46" i="56"/>
  <c r="M46" i="56"/>
  <c r="N46" i="56"/>
  <c r="G49" i="58"/>
  <c r="D49" i="58"/>
  <c r="E49" i="58"/>
  <c r="F49" i="58"/>
  <c r="B50" i="58"/>
  <c r="C50" i="58" s="1"/>
  <c r="D47" i="56"/>
  <c r="H46" i="56"/>
  <c r="L47" i="56" l="1"/>
  <c r="P47" i="56"/>
  <c r="M47" i="56"/>
  <c r="K47" i="56"/>
  <c r="J47" i="56"/>
  <c r="N47" i="56"/>
  <c r="O47" i="56"/>
  <c r="G50" i="58"/>
  <c r="D50" i="58"/>
  <c r="E50" i="58"/>
  <c r="F50" i="58"/>
  <c r="B51" i="58"/>
  <c r="C51" i="58" s="1"/>
  <c r="D48" i="56"/>
  <c r="H47" i="56"/>
  <c r="M48" i="56" l="1"/>
  <c r="L48" i="56"/>
  <c r="J48" i="56"/>
  <c r="N48" i="56"/>
  <c r="P48" i="56"/>
  <c r="K48" i="56"/>
  <c r="O48" i="56"/>
  <c r="G51" i="58"/>
  <c r="E51" i="58"/>
  <c r="F51" i="58"/>
  <c r="D51" i="58"/>
  <c r="B52" i="58"/>
  <c r="C52" i="58" s="1"/>
  <c r="D49" i="56"/>
  <c r="H48" i="56"/>
  <c r="J49" i="56" l="1"/>
  <c r="N49" i="56"/>
  <c r="K49" i="56"/>
  <c r="O49" i="56"/>
  <c r="L49" i="56"/>
  <c r="P49" i="56"/>
  <c r="M49" i="56"/>
  <c r="G52" i="58"/>
  <c r="F52" i="58"/>
  <c r="E52" i="58"/>
  <c r="D52" i="58"/>
  <c r="B53" i="58"/>
  <c r="C53" i="58" s="1"/>
  <c r="D50" i="56"/>
  <c r="H49" i="56"/>
  <c r="K50" i="56" l="1"/>
  <c r="O50" i="56"/>
  <c r="J50" i="56"/>
  <c r="L50" i="56"/>
  <c r="P50" i="56"/>
  <c r="N50" i="56"/>
  <c r="M50" i="56"/>
  <c r="G53" i="58"/>
  <c r="D53" i="58"/>
  <c r="E53" i="58"/>
  <c r="F53" i="58"/>
  <c r="B54" i="58"/>
  <c r="C54" i="58" s="1"/>
  <c r="D51" i="56"/>
  <c r="H50" i="56"/>
  <c r="L51" i="56" l="1"/>
  <c r="P51" i="56"/>
  <c r="O51" i="56"/>
  <c r="M51" i="56"/>
  <c r="J51" i="56"/>
  <c r="N51" i="56"/>
  <c r="K51" i="56"/>
  <c r="G54" i="58"/>
  <c r="D54" i="58"/>
  <c r="E54" i="58"/>
  <c r="F54" i="58"/>
  <c r="B55" i="58"/>
  <c r="C55" i="58" s="1"/>
  <c r="D52" i="56"/>
  <c r="H51" i="56"/>
  <c r="M52" i="56" l="1"/>
  <c r="J52" i="56"/>
  <c r="N52" i="56"/>
  <c r="L52" i="56"/>
  <c r="K52" i="56"/>
  <c r="O52" i="56"/>
  <c r="P52" i="56"/>
  <c r="G55" i="58"/>
  <c r="E55" i="58"/>
  <c r="F55" i="58"/>
  <c r="D55" i="58"/>
  <c r="B56" i="58"/>
  <c r="C56" i="58" s="1"/>
  <c r="D53" i="56"/>
  <c r="H52" i="56"/>
  <c r="J53" i="56" l="1"/>
  <c r="N53" i="56"/>
  <c r="M53" i="56"/>
  <c r="K53" i="56"/>
  <c r="O53" i="56"/>
  <c r="L53" i="56"/>
  <c r="P53" i="56"/>
  <c r="G56" i="58"/>
  <c r="F56" i="58"/>
  <c r="D56" i="58"/>
  <c r="E56" i="58"/>
  <c r="B57" i="58"/>
  <c r="C57" i="58" s="1"/>
  <c r="D54" i="56"/>
  <c r="H53" i="56"/>
  <c r="K54" i="56" l="1"/>
  <c r="O54" i="56"/>
  <c r="L54" i="56"/>
  <c r="P54" i="56"/>
  <c r="J54" i="56"/>
  <c r="M54" i="56"/>
  <c r="N54" i="56"/>
  <c r="G57" i="58"/>
  <c r="D57" i="58"/>
  <c r="F57" i="58"/>
  <c r="E57" i="58"/>
  <c r="B58" i="58"/>
  <c r="C58" i="58" s="1"/>
  <c r="D55" i="56"/>
  <c r="H54" i="56"/>
  <c r="L55" i="56" l="1"/>
  <c r="P55" i="56"/>
  <c r="K55" i="56"/>
  <c r="M55" i="56"/>
  <c r="O55" i="56"/>
  <c r="J55" i="56"/>
  <c r="N55" i="56"/>
  <c r="G58" i="58"/>
  <c r="D58" i="58"/>
  <c r="E58" i="58"/>
  <c r="F58" i="58"/>
  <c r="B59" i="58"/>
  <c r="C59" i="58" s="1"/>
  <c r="D56" i="56"/>
  <c r="H55" i="56"/>
  <c r="M56" i="56" l="1"/>
  <c r="P56" i="56"/>
  <c r="J56" i="56"/>
  <c r="N56" i="56"/>
  <c r="K56" i="56"/>
  <c r="O56" i="56"/>
  <c r="L56" i="56"/>
  <c r="G59" i="58"/>
  <c r="E59" i="58"/>
  <c r="F59" i="58"/>
  <c r="D59" i="58"/>
  <c r="B60" i="58"/>
  <c r="C60" i="58" s="1"/>
  <c r="D57" i="56"/>
  <c r="H56" i="56"/>
  <c r="J57" i="56" l="1"/>
  <c r="N57" i="56"/>
  <c r="K57" i="56"/>
  <c r="O57" i="56"/>
  <c r="M57" i="56"/>
  <c r="L57" i="56"/>
  <c r="P57" i="56"/>
  <c r="G60" i="58"/>
  <c r="F60" i="58"/>
  <c r="D60" i="58"/>
  <c r="E60" i="58"/>
  <c r="B61" i="58"/>
  <c r="C61" i="58" s="1"/>
  <c r="D58" i="56"/>
  <c r="H57" i="56"/>
  <c r="K58" i="56" l="1"/>
  <c r="O58" i="56"/>
  <c r="N58" i="56"/>
  <c r="L58" i="56"/>
  <c r="P58" i="56"/>
  <c r="M58" i="56"/>
  <c r="J58" i="56"/>
  <c r="G61" i="58"/>
  <c r="D61" i="58"/>
  <c r="E61" i="58"/>
  <c r="F61" i="58"/>
  <c r="B62" i="58"/>
  <c r="C62" i="58" s="1"/>
  <c r="D59" i="56"/>
  <c r="H58" i="56"/>
  <c r="L59" i="56" l="1"/>
  <c r="P59" i="56"/>
  <c r="M59" i="56"/>
  <c r="K59" i="56"/>
  <c r="J59" i="56"/>
  <c r="N59" i="56"/>
  <c r="O59" i="56"/>
  <c r="G62" i="58"/>
  <c r="D62" i="58"/>
  <c r="E62" i="58"/>
  <c r="F62" i="58"/>
  <c r="B63" i="58"/>
  <c r="C63" i="58" s="1"/>
  <c r="D60" i="56"/>
  <c r="H59" i="56"/>
  <c r="M60" i="56" l="1"/>
  <c r="L60" i="56"/>
  <c r="J60" i="56"/>
  <c r="N60" i="56"/>
  <c r="P60" i="56"/>
  <c r="K60" i="56"/>
  <c r="O60" i="56"/>
  <c r="G63" i="58"/>
  <c r="E63" i="58"/>
  <c r="F63" i="58"/>
  <c r="D63" i="58"/>
  <c r="B64" i="58"/>
  <c r="C64" i="58" s="1"/>
  <c r="D61" i="56"/>
  <c r="H60" i="56"/>
  <c r="J61" i="56" l="1"/>
  <c r="N61" i="56"/>
  <c r="K61" i="56"/>
  <c r="O61" i="56"/>
  <c r="L61" i="56"/>
  <c r="P61" i="56"/>
  <c r="M61" i="56"/>
  <c r="G64" i="58"/>
  <c r="F64" i="58"/>
  <c r="D64" i="58"/>
  <c r="E64" i="58"/>
  <c r="B65" i="58"/>
  <c r="C65" i="58" s="1"/>
  <c r="D62" i="56"/>
  <c r="H61" i="56"/>
  <c r="K62" i="56" l="1"/>
  <c r="O62" i="56"/>
  <c r="J62" i="56"/>
  <c r="L62" i="56"/>
  <c r="P62" i="56"/>
  <c r="N62" i="56"/>
  <c r="M62" i="56"/>
  <c r="G65" i="58"/>
  <c r="D65" i="58"/>
  <c r="E65" i="58"/>
  <c r="F65" i="58"/>
  <c r="B66" i="58"/>
  <c r="C66" i="58" s="1"/>
  <c r="D63" i="56"/>
  <c r="H62" i="56"/>
  <c r="L63" i="56" l="1"/>
  <c r="P63" i="56"/>
  <c r="O63" i="56"/>
  <c r="M63" i="56"/>
  <c r="J63" i="56"/>
  <c r="N63" i="56"/>
  <c r="K63" i="56"/>
  <c r="G66" i="58"/>
  <c r="D66" i="58"/>
  <c r="E66" i="58"/>
  <c r="F66" i="58"/>
  <c r="B67" i="58"/>
  <c r="C67" i="58" s="1"/>
  <c r="D64" i="56"/>
  <c r="H63" i="56"/>
  <c r="M64" i="56" l="1"/>
  <c r="P64" i="56"/>
  <c r="J64" i="56"/>
  <c r="N64" i="56"/>
  <c r="L64" i="56"/>
  <c r="K64" i="56"/>
  <c r="O64" i="56"/>
  <c r="G67" i="58"/>
  <c r="E67" i="58"/>
  <c r="F67" i="58"/>
  <c r="D67" i="58"/>
  <c r="B68" i="58"/>
  <c r="C68" i="58" s="1"/>
  <c r="D65" i="56"/>
  <c r="H64" i="56"/>
  <c r="J65" i="56" l="1"/>
  <c r="N65" i="56"/>
  <c r="K65" i="56"/>
  <c r="O65" i="56"/>
  <c r="L65" i="56"/>
  <c r="P65" i="56"/>
  <c r="M65" i="56"/>
  <c r="G68" i="58"/>
  <c r="F68" i="58"/>
  <c r="E68" i="58"/>
  <c r="D68" i="58"/>
  <c r="B69" i="58"/>
  <c r="C69" i="58" s="1"/>
  <c r="D66" i="56"/>
  <c r="H65" i="56"/>
  <c r="K66" i="56" l="1"/>
  <c r="O66" i="56"/>
  <c r="N66" i="56"/>
  <c r="L66" i="56"/>
  <c r="P66" i="56"/>
  <c r="J66" i="56"/>
  <c r="M66" i="56"/>
  <c r="G69" i="58"/>
  <c r="D69" i="58"/>
  <c r="E69" i="58"/>
  <c r="F69" i="58"/>
  <c r="B70" i="58"/>
  <c r="C70" i="58" s="1"/>
  <c r="D67" i="56"/>
  <c r="H66" i="56"/>
  <c r="L67" i="56" l="1"/>
  <c r="P67" i="56"/>
  <c r="M67" i="56"/>
  <c r="O67" i="56"/>
  <c r="J67" i="56"/>
  <c r="N67" i="56"/>
  <c r="K67" i="56"/>
  <c r="G70" i="58"/>
  <c r="D70" i="58"/>
  <c r="E70" i="58"/>
  <c r="F70" i="58"/>
  <c r="B71" i="58"/>
  <c r="C71" i="58" s="1"/>
  <c r="D68" i="56"/>
  <c r="H67" i="56"/>
  <c r="M68" i="56" l="1"/>
  <c r="L68" i="56"/>
  <c r="J68" i="56"/>
  <c r="N68" i="56"/>
  <c r="K68" i="56"/>
  <c r="O68" i="56"/>
  <c r="P68" i="56"/>
  <c r="G71" i="58"/>
  <c r="E71" i="58"/>
  <c r="F71" i="58"/>
  <c r="D71" i="58"/>
  <c r="B72" i="58"/>
  <c r="C72" i="58" s="1"/>
  <c r="D69" i="56"/>
  <c r="H68" i="56"/>
  <c r="J69" i="56" l="1"/>
  <c r="N69" i="56"/>
  <c r="K69" i="56"/>
  <c r="O69" i="56"/>
  <c r="M69" i="56"/>
  <c r="L69" i="56"/>
  <c r="P69" i="56"/>
  <c r="G72" i="58"/>
  <c r="F72" i="58"/>
  <c r="D72" i="58"/>
  <c r="E72" i="58"/>
  <c r="B73" i="58"/>
  <c r="C73" i="58" s="1"/>
  <c r="D70" i="56"/>
  <c r="H69" i="56"/>
  <c r="K70" i="56" l="1"/>
  <c r="O70" i="56"/>
  <c r="J70" i="56"/>
  <c r="L70" i="56"/>
  <c r="P70" i="56"/>
  <c r="M70" i="56"/>
  <c r="N70" i="56"/>
  <c r="G73" i="58"/>
  <c r="D73" i="58"/>
  <c r="F73" i="58"/>
  <c r="E73" i="58"/>
  <c r="B74" i="58"/>
  <c r="C74" i="58" s="1"/>
  <c r="D71" i="56"/>
  <c r="H70" i="56"/>
  <c r="L71" i="56" l="1"/>
  <c r="P71" i="56"/>
  <c r="M71" i="56"/>
  <c r="K71" i="56"/>
  <c r="J71" i="56"/>
  <c r="N71" i="56"/>
  <c r="O71" i="56"/>
  <c r="G74" i="58"/>
  <c r="D74" i="58"/>
  <c r="E74" i="58"/>
  <c r="F74" i="58"/>
  <c r="B75" i="58"/>
  <c r="C75" i="58" s="1"/>
  <c r="D72" i="56"/>
  <c r="H71" i="56"/>
  <c r="M72" i="56" l="1"/>
  <c r="L72" i="56"/>
  <c r="J72" i="56"/>
  <c r="N72" i="56"/>
  <c r="P72" i="56"/>
  <c r="K72" i="56"/>
  <c r="O72" i="56"/>
  <c r="G75" i="58"/>
  <c r="E75" i="58"/>
  <c r="F75" i="58"/>
  <c r="D75" i="58"/>
  <c r="B76" i="58"/>
  <c r="C76" i="58" s="1"/>
  <c r="D73" i="56"/>
  <c r="H72" i="56"/>
  <c r="J73" i="56" l="1"/>
  <c r="N73" i="56"/>
  <c r="K73" i="56"/>
  <c r="O73" i="56"/>
  <c r="L73" i="56"/>
  <c r="P73" i="56"/>
  <c r="M73" i="56"/>
  <c r="G76" i="58"/>
  <c r="F76" i="58"/>
  <c r="D76" i="58"/>
  <c r="E76" i="58"/>
  <c r="B77" i="58"/>
  <c r="C77" i="58" s="1"/>
  <c r="D74" i="56"/>
  <c r="H73" i="56"/>
  <c r="K74" i="56" l="1"/>
  <c r="O74" i="56"/>
  <c r="J74" i="56"/>
  <c r="L74" i="56"/>
  <c r="P74" i="56"/>
  <c r="N74" i="56"/>
  <c r="M74" i="56"/>
  <c r="G77" i="58"/>
  <c r="D77" i="58"/>
  <c r="E77" i="58"/>
  <c r="F77" i="58"/>
  <c r="B78" i="58"/>
  <c r="C78" i="58" s="1"/>
  <c r="D75" i="56"/>
  <c r="H74" i="56"/>
  <c r="L75" i="56" l="1"/>
  <c r="P75" i="56"/>
  <c r="O75" i="56"/>
  <c r="M75" i="56"/>
  <c r="J75" i="56"/>
  <c r="N75" i="56"/>
  <c r="K75" i="56"/>
  <c r="G78" i="58"/>
  <c r="D78" i="58"/>
  <c r="E78" i="58"/>
  <c r="F78" i="58"/>
  <c r="B79" i="58"/>
  <c r="C79" i="58" s="1"/>
  <c r="D76" i="56"/>
  <c r="H75" i="56"/>
  <c r="M76" i="56" l="1"/>
  <c r="J76" i="56"/>
  <c r="N76" i="56"/>
  <c r="L76" i="56"/>
  <c r="K76" i="56"/>
  <c r="O76" i="56"/>
  <c r="P76" i="56"/>
  <c r="G79" i="58"/>
  <c r="E79" i="58"/>
  <c r="F79" i="58"/>
  <c r="D79" i="58"/>
  <c r="B80" i="58"/>
  <c r="C80" i="58" s="1"/>
  <c r="D77" i="56"/>
  <c r="H76" i="56"/>
  <c r="J77" i="56" l="1"/>
  <c r="N77" i="56"/>
  <c r="M77" i="56"/>
  <c r="K77" i="56"/>
  <c r="O77" i="56"/>
  <c r="L77" i="56"/>
  <c r="P77" i="56"/>
  <c r="G80" i="58"/>
  <c r="F80" i="58"/>
  <c r="D80" i="58"/>
  <c r="E80" i="58"/>
  <c r="B81" i="58"/>
  <c r="C81" i="58" s="1"/>
  <c r="D78" i="56"/>
  <c r="H77" i="56"/>
  <c r="K78" i="56" l="1"/>
  <c r="O78" i="56"/>
  <c r="L78" i="56"/>
  <c r="P78" i="56"/>
  <c r="J78" i="56"/>
  <c r="M78" i="56"/>
  <c r="N78" i="56"/>
  <c r="G81" i="58"/>
  <c r="D81" i="58"/>
  <c r="E81" i="58"/>
  <c r="F81" i="58"/>
  <c r="B82" i="58"/>
  <c r="C82" i="58" s="1"/>
  <c r="D79" i="56"/>
  <c r="H78" i="56"/>
  <c r="L79" i="56" l="1"/>
  <c r="P79" i="56"/>
  <c r="K79" i="56"/>
  <c r="M79" i="56"/>
  <c r="O79" i="56"/>
  <c r="J79" i="56"/>
  <c r="N79" i="56"/>
  <c r="G82" i="58"/>
  <c r="D82" i="58"/>
  <c r="E82" i="58"/>
  <c r="F82" i="58"/>
  <c r="B83" i="58"/>
  <c r="C83" i="58" s="1"/>
  <c r="D80" i="56"/>
  <c r="H79" i="56"/>
  <c r="M80" i="56" l="1"/>
  <c r="P80" i="56"/>
  <c r="J80" i="56"/>
  <c r="N80" i="56"/>
  <c r="K80" i="56"/>
  <c r="O80" i="56"/>
  <c r="L80" i="56"/>
  <c r="G83" i="58"/>
  <c r="E83" i="58"/>
  <c r="F83" i="58"/>
  <c r="D83" i="58"/>
  <c r="B84" i="58"/>
  <c r="C84" i="58" s="1"/>
  <c r="D81" i="56"/>
  <c r="H80" i="56"/>
  <c r="J81" i="56" l="1"/>
  <c r="N81" i="56"/>
  <c r="K81" i="56"/>
  <c r="O81" i="56"/>
  <c r="M81" i="56"/>
  <c r="L81" i="56"/>
  <c r="P81" i="56"/>
  <c r="G84" i="58"/>
  <c r="F84" i="58"/>
  <c r="E84" i="58"/>
  <c r="D84" i="58"/>
  <c r="B85" i="58"/>
  <c r="C85" i="58" s="1"/>
  <c r="D82" i="56"/>
  <c r="H81" i="56"/>
  <c r="K82" i="56" l="1"/>
  <c r="O82" i="56"/>
  <c r="N82" i="56"/>
  <c r="L82" i="56"/>
  <c r="P82" i="56"/>
  <c r="M82" i="56"/>
  <c r="J82" i="56"/>
  <c r="G85" i="58"/>
  <c r="D85" i="58"/>
  <c r="E85" i="58"/>
  <c r="F85" i="58"/>
  <c r="B86" i="58"/>
  <c r="C86" i="58" s="1"/>
  <c r="D83" i="56"/>
  <c r="H82" i="56"/>
  <c r="L83" i="56" l="1"/>
  <c r="P83" i="56"/>
  <c r="M83" i="56"/>
  <c r="K83" i="56"/>
  <c r="J83" i="56"/>
  <c r="N83" i="56"/>
  <c r="O83" i="56"/>
  <c r="G86" i="58"/>
  <c r="D86" i="58"/>
  <c r="E86" i="58"/>
  <c r="F86" i="58"/>
  <c r="B87" i="58"/>
  <c r="C87" i="58" s="1"/>
  <c r="D84" i="56"/>
  <c r="H83" i="56"/>
  <c r="M84" i="56" l="1"/>
  <c r="L84" i="56"/>
  <c r="J84" i="56"/>
  <c r="N84" i="56"/>
  <c r="P84" i="56"/>
  <c r="K84" i="56"/>
  <c r="O84" i="56"/>
  <c r="G87" i="58"/>
  <c r="E87" i="58"/>
  <c r="F87" i="58"/>
  <c r="D87" i="58"/>
  <c r="B88" i="58"/>
  <c r="C88" i="58" s="1"/>
  <c r="D85" i="56"/>
  <c r="H84" i="56"/>
  <c r="J85" i="56" l="1"/>
  <c r="N85" i="56"/>
  <c r="K85" i="56"/>
  <c r="O85" i="56"/>
  <c r="L85" i="56"/>
  <c r="P85" i="56"/>
  <c r="M85" i="56"/>
  <c r="G88" i="58"/>
  <c r="F88" i="58"/>
  <c r="D88" i="58"/>
  <c r="E88" i="58"/>
  <c r="B89" i="58"/>
  <c r="C89" i="58" s="1"/>
  <c r="D86" i="56"/>
  <c r="H85" i="56"/>
  <c r="K86" i="56" l="1"/>
  <c r="O86" i="56"/>
  <c r="J86" i="56"/>
  <c r="L86" i="56"/>
  <c r="P86" i="56"/>
  <c r="N86" i="56"/>
  <c r="M86" i="56"/>
  <c r="G89" i="58"/>
  <c r="D89" i="58"/>
  <c r="E89" i="58"/>
  <c r="F89" i="58"/>
  <c r="B90" i="58"/>
  <c r="C90" i="58" s="1"/>
  <c r="D87" i="56"/>
  <c r="H86" i="56"/>
  <c r="L87" i="56" l="1"/>
  <c r="P87" i="56"/>
  <c r="O87" i="56"/>
  <c r="M87" i="56"/>
  <c r="J87" i="56"/>
  <c r="N87" i="56"/>
  <c r="K87" i="56"/>
  <c r="G90" i="58"/>
  <c r="D90" i="58"/>
  <c r="E90" i="58"/>
  <c r="F90" i="58"/>
  <c r="B91" i="58"/>
  <c r="C91" i="58" s="1"/>
  <c r="D88" i="56"/>
  <c r="H87" i="56"/>
  <c r="M88" i="56" l="1"/>
  <c r="J88" i="56"/>
  <c r="N88" i="56"/>
  <c r="L88" i="56"/>
  <c r="K88" i="56"/>
  <c r="O88" i="56"/>
  <c r="P88" i="56"/>
  <c r="G91" i="58"/>
  <c r="E91" i="58"/>
  <c r="F91" i="58"/>
  <c r="D91" i="58"/>
  <c r="B92" i="58"/>
  <c r="C92" i="58" s="1"/>
  <c r="D89" i="56"/>
  <c r="H88" i="56"/>
  <c r="J89" i="56" l="1"/>
  <c r="N89" i="56"/>
  <c r="M89" i="56"/>
  <c r="K89" i="56"/>
  <c r="O89" i="56"/>
  <c r="L89" i="56"/>
  <c r="P89" i="56"/>
  <c r="F92" i="58"/>
  <c r="G92" i="58"/>
  <c r="D92" i="58"/>
  <c r="E92" i="58"/>
  <c r="B93" i="58"/>
  <c r="C93" i="58" s="1"/>
  <c r="D90" i="56"/>
  <c r="H89" i="56"/>
  <c r="K90" i="56" l="1"/>
  <c r="O90" i="56"/>
  <c r="L90" i="56"/>
  <c r="P90" i="56"/>
  <c r="N90" i="56"/>
  <c r="M90" i="56"/>
  <c r="J90" i="56"/>
  <c r="F93" i="58"/>
  <c r="G93" i="58"/>
  <c r="D93" i="58"/>
  <c r="E93" i="58"/>
  <c r="B94" i="58"/>
  <c r="C94" i="58" s="1"/>
  <c r="D91" i="56"/>
  <c r="H90" i="56"/>
  <c r="L91" i="56" l="1"/>
  <c r="P91" i="56"/>
  <c r="K91" i="56"/>
  <c r="M91" i="56"/>
  <c r="J91" i="56"/>
  <c r="N91" i="56"/>
  <c r="O91" i="56"/>
  <c r="F94" i="58"/>
  <c r="G94" i="58"/>
  <c r="D94" i="58"/>
  <c r="E94" i="58"/>
  <c r="B95" i="58"/>
  <c r="C95" i="58" s="1"/>
  <c r="D92" i="56"/>
  <c r="H91" i="56"/>
  <c r="M92" i="56" l="1"/>
  <c r="L92" i="56"/>
  <c r="J92" i="56"/>
  <c r="N92" i="56"/>
  <c r="P92" i="56"/>
  <c r="K92" i="56"/>
  <c r="O92" i="56"/>
  <c r="F95" i="58"/>
  <c r="G95" i="58"/>
  <c r="D95" i="58"/>
  <c r="E95" i="58"/>
  <c r="B2" i="58"/>
  <c r="D93" i="56"/>
  <c r="H92" i="56"/>
  <c r="J93" i="56" l="1"/>
  <c r="N93" i="56"/>
  <c r="K93" i="56"/>
  <c r="O93" i="56"/>
  <c r="L93" i="56"/>
  <c r="P93" i="56"/>
  <c r="C15" i="59" s="1"/>
  <c r="B15" i="59" s="1"/>
  <c r="M93" i="56"/>
  <c r="C5" i="59"/>
  <c r="B5" i="59" s="1"/>
  <c r="C7" i="59"/>
  <c r="B7" i="59" s="1"/>
  <c r="C9" i="59"/>
  <c r="B9" i="59" s="1"/>
  <c r="C11" i="59"/>
  <c r="B11" i="59" s="1"/>
  <c r="C13" i="59"/>
  <c r="B13" i="59" s="1"/>
  <c r="AE4" i="56"/>
  <c r="AE5" i="56"/>
  <c r="AE6" i="56"/>
  <c r="AE7" i="56"/>
  <c r="AE8" i="56"/>
  <c r="AE9" i="56"/>
  <c r="AE10" i="56"/>
  <c r="AE11" i="56"/>
  <c r="AE12" i="56"/>
  <c r="AA11" i="56"/>
  <c r="H93" i="56"/>
  <c r="AA8" i="56"/>
  <c r="AA9" i="56"/>
  <c r="AA12" i="56"/>
  <c r="AA13" i="56"/>
  <c r="AA7" i="56"/>
  <c r="AB7" i="56" s="1"/>
  <c r="AA14" i="56"/>
  <c r="AA10" i="56"/>
  <c r="AB12" i="56" l="1"/>
  <c r="H9" i="59"/>
  <c r="S10" i="59" s="1"/>
  <c r="D15" i="59"/>
  <c r="E15" i="59"/>
  <c r="H8" i="59"/>
  <c r="E13" i="59"/>
  <c r="D13" i="59"/>
  <c r="H7" i="59"/>
  <c r="E11" i="59"/>
  <c r="D11" i="59"/>
  <c r="H6" i="59"/>
  <c r="E9" i="59"/>
  <c r="D9" i="59"/>
  <c r="H5" i="59"/>
  <c r="D7" i="59"/>
  <c r="E7" i="59"/>
  <c r="H4" i="59"/>
  <c r="D5" i="59"/>
  <c r="E5" i="59"/>
  <c r="AB14" i="56"/>
  <c r="AB9" i="56"/>
  <c r="AB8" i="56"/>
  <c r="AB13" i="56"/>
  <c r="AB10" i="56"/>
  <c r="AB11" i="56"/>
  <c r="AB291" i="61" l="1"/>
  <c r="AB259" i="61"/>
  <c r="AB227" i="61"/>
  <c r="AB195" i="61"/>
  <c r="AB163" i="61"/>
  <c r="AB131" i="61"/>
  <c r="AB99" i="61"/>
  <c r="AB67" i="61"/>
  <c r="AB35" i="61"/>
  <c r="AB283" i="61"/>
  <c r="AB251" i="61"/>
  <c r="AB219" i="61"/>
  <c r="AB187" i="61"/>
  <c r="AB155" i="61"/>
  <c r="AB123" i="61"/>
  <c r="AB91" i="61"/>
  <c r="AB59" i="61"/>
  <c r="AB27" i="61"/>
  <c r="AB275" i="61"/>
  <c r="AB243" i="61"/>
  <c r="AB211" i="61"/>
  <c r="AB179" i="61"/>
  <c r="AB147" i="61"/>
  <c r="AB115" i="61"/>
  <c r="AB83" i="61"/>
  <c r="AB51" i="61"/>
  <c r="AB19" i="61"/>
  <c r="AB267" i="61"/>
  <c r="AB139" i="61"/>
  <c r="AB11" i="61"/>
  <c r="AB235" i="61"/>
  <c r="AB107" i="61"/>
  <c r="AB203" i="61"/>
  <c r="AB75" i="61"/>
  <c r="AB171" i="61"/>
  <c r="AB43" i="61"/>
  <c r="R9" i="59"/>
  <c r="R10" i="59"/>
  <c r="P10" i="59"/>
  <c r="P9" i="59"/>
  <c r="P8" i="59"/>
  <c r="Q8" i="59"/>
  <c r="Q7" i="59"/>
  <c r="N5" i="59"/>
  <c r="N4" i="59"/>
  <c r="O6" i="59"/>
  <c r="O7" i="59"/>
  <c r="X286" i="61" l="1"/>
  <c r="AD286" i="61" s="1"/>
  <c r="X254" i="61"/>
  <c r="AD254" i="61" s="1"/>
  <c r="X262" i="61"/>
  <c r="AD262" i="61" s="1"/>
  <c r="X230" i="61"/>
  <c r="AD230" i="61" s="1"/>
  <c r="X198" i="61"/>
  <c r="AD198" i="61" s="1"/>
  <c r="X166" i="61"/>
  <c r="AD166" i="61" s="1"/>
  <c r="X270" i="61"/>
  <c r="AD270" i="61" s="1"/>
  <c r="X206" i="61"/>
  <c r="AD206" i="61" s="1"/>
  <c r="X182" i="61"/>
  <c r="AD182" i="61" s="1"/>
  <c r="X158" i="61"/>
  <c r="AD158" i="61" s="1"/>
  <c r="X142" i="61"/>
  <c r="AD142" i="61" s="1"/>
  <c r="X110" i="61"/>
  <c r="AD110" i="61" s="1"/>
  <c r="X78" i="61"/>
  <c r="AD78" i="61" s="1"/>
  <c r="X46" i="61"/>
  <c r="AD46" i="61" s="1"/>
  <c r="X14" i="61"/>
  <c r="AD14" i="61" s="1"/>
  <c r="X278" i="61"/>
  <c r="AD278" i="61" s="1"/>
  <c r="X174" i="61"/>
  <c r="AD174" i="61" s="1"/>
  <c r="X150" i="61"/>
  <c r="AD150" i="61" s="1"/>
  <c r="X118" i="61"/>
  <c r="AD118" i="61" s="1"/>
  <c r="X86" i="61"/>
  <c r="AD86" i="61" s="1"/>
  <c r="X54" i="61"/>
  <c r="AD54" i="61" s="1"/>
  <c r="X22" i="61"/>
  <c r="AD22" i="61" s="1"/>
  <c r="X238" i="61"/>
  <c r="AD238" i="61" s="1"/>
  <c r="X222" i="61"/>
  <c r="AD222" i="61" s="1"/>
  <c r="X126" i="61"/>
  <c r="AD126" i="61" s="1"/>
  <c r="X94" i="61"/>
  <c r="AD94" i="61" s="1"/>
  <c r="X62" i="61"/>
  <c r="AD62" i="61" s="1"/>
  <c r="X30" i="61"/>
  <c r="AD30" i="61" s="1"/>
  <c r="X38" i="61"/>
  <c r="AD38" i="61" s="1"/>
  <c r="X246" i="61"/>
  <c r="AD246" i="61" s="1"/>
  <c r="X214" i="61"/>
  <c r="AD214" i="61" s="1"/>
  <c r="X190" i="61"/>
  <c r="AD190" i="61" s="1"/>
  <c r="X70" i="61"/>
  <c r="AD70" i="61" s="1"/>
  <c r="X102" i="61"/>
  <c r="AD102" i="61" s="1"/>
  <c r="X134" i="61"/>
  <c r="AD134" i="61" s="1"/>
  <c r="X6" i="61"/>
  <c r="AD6" i="61" s="1"/>
  <c r="X282" i="61"/>
  <c r="X290" i="61"/>
  <c r="X258" i="61"/>
  <c r="X226" i="61"/>
  <c r="X266" i="61"/>
  <c r="X234" i="61"/>
  <c r="X202" i="61"/>
  <c r="X170" i="61"/>
  <c r="X242" i="61"/>
  <c r="X218" i="61"/>
  <c r="X194" i="61"/>
  <c r="X146" i="61"/>
  <c r="X114" i="61"/>
  <c r="X82" i="61"/>
  <c r="X50" i="61"/>
  <c r="X18" i="61"/>
  <c r="X250" i="61"/>
  <c r="X210" i="61"/>
  <c r="X186" i="61"/>
  <c r="X162" i="61"/>
  <c r="X122" i="61"/>
  <c r="X90" i="61"/>
  <c r="X58" i="61"/>
  <c r="X26" i="61"/>
  <c r="X274" i="61"/>
  <c r="X178" i="61"/>
  <c r="X154" i="61"/>
  <c r="X130" i="61"/>
  <c r="X98" i="61"/>
  <c r="X66" i="61"/>
  <c r="X34" i="61"/>
  <c r="X74" i="61"/>
  <c r="X106" i="61"/>
  <c r="X138" i="61"/>
  <c r="X10" i="61"/>
  <c r="X42" i="61"/>
  <c r="X277" i="61"/>
  <c r="AD277" i="61" s="1"/>
  <c r="X245" i="61"/>
  <c r="AD245" i="61" s="1"/>
  <c r="X285" i="61"/>
  <c r="AD285" i="61" s="1"/>
  <c r="X253" i="61"/>
  <c r="AD253" i="61" s="1"/>
  <c r="X221" i="61"/>
  <c r="AD221" i="61" s="1"/>
  <c r="X189" i="61"/>
  <c r="AD189" i="61" s="1"/>
  <c r="X157" i="61"/>
  <c r="AD157" i="61" s="1"/>
  <c r="X261" i="61"/>
  <c r="AD261" i="61" s="1"/>
  <c r="X213" i="61"/>
  <c r="AD213" i="61" s="1"/>
  <c r="X133" i="61"/>
  <c r="AD133" i="61" s="1"/>
  <c r="X101" i="61"/>
  <c r="AD101" i="61" s="1"/>
  <c r="X69" i="61"/>
  <c r="AD69" i="61" s="1"/>
  <c r="X37" i="61"/>
  <c r="AD37" i="61" s="1"/>
  <c r="X269" i="61"/>
  <c r="AD269" i="61" s="1"/>
  <c r="X205" i="61"/>
  <c r="AD205" i="61" s="1"/>
  <c r="X181" i="61"/>
  <c r="AD181" i="61" s="1"/>
  <c r="X141" i="61"/>
  <c r="AD141" i="61" s="1"/>
  <c r="X109" i="61"/>
  <c r="AD109" i="61" s="1"/>
  <c r="X77" i="61"/>
  <c r="AD77" i="61" s="1"/>
  <c r="X45" i="61"/>
  <c r="AD45" i="61" s="1"/>
  <c r="X13" i="61"/>
  <c r="AD13" i="61" s="1"/>
  <c r="X5" i="61"/>
  <c r="AD5" i="61" s="1"/>
  <c r="X229" i="61"/>
  <c r="AD229" i="61" s="1"/>
  <c r="X197" i="61"/>
  <c r="AD197" i="61" s="1"/>
  <c r="X173" i="61"/>
  <c r="AD173" i="61" s="1"/>
  <c r="X149" i="61"/>
  <c r="AD149" i="61" s="1"/>
  <c r="X117" i="61"/>
  <c r="AD117" i="61" s="1"/>
  <c r="X85" i="61"/>
  <c r="AD85" i="61" s="1"/>
  <c r="X53" i="61"/>
  <c r="AD53" i="61" s="1"/>
  <c r="X21" i="61"/>
  <c r="AD21" i="61" s="1"/>
  <c r="X93" i="61"/>
  <c r="AD93" i="61" s="1"/>
  <c r="X165" i="61"/>
  <c r="AD165" i="61" s="1"/>
  <c r="X125" i="61"/>
  <c r="AD125" i="61" s="1"/>
  <c r="X237" i="61"/>
  <c r="AD237" i="61" s="1"/>
  <c r="X29" i="61"/>
  <c r="AD29" i="61" s="1"/>
  <c r="X61" i="61"/>
  <c r="AD61" i="61" s="1"/>
  <c r="X281" i="61"/>
  <c r="X249" i="61"/>
  <c r="X289" i="61"/>
  <c r="X257" i="61"/>
  <c r="X225" i="61"/>
  <c r="X193" i="61"/>
  <c r="X161" i="61"/>
  <c r="X233" i="61"/>
  <c r="X169" i="61"/>
  <c r="X137" i="61"/>
  <c r="X105" i="61"/>
  <c r="X73" i="61"/>
  <c r="X41" i="61"/>
  <c r="X9" i="61"/>
  <c r="X241" i="61"/>
  <c r="X217" i="61"/>
  <c r="X145" i="61"/>
  <c r="X113" i="61"/>
  <c r="X81" i="61"/>
  <c r="X49" i="61"/>
  <c r="X17" i="61"/>
  <c r="X265" i="61"/>
  <c r="X209" i="61"/>
  <c r="X185" i="61"/>
  <c r="X121" i="61"/>
  <c r="X89" i="61"/>
  <c r="X57" i="61"/>
  <c r="X25" i="61"/>
  <c r="X129" i="61"/>
  <c r="X33" i="61"/>
  <c r="X273" i="61"/>
  <c r="X65" i="61"/>
  <c r="X201" i="61"/>
  <c r="X177" i="61"/>
  <c r="X153" i="61"/>
  <c r="X97" i="61"/>
  <c r="Z290" i="61"/>
  <c r="Z282" i="61"/>
  <c r="Z274" i="61"/>
  <c r="Z266" i="61"/>
  <c r="Z258" i="61"/>
  <c r="Z250" i="61"/>
  <c r="Z242" i="61"/>
  <c r="Z234" i="61"/>
  <c r="Z226" i="61"/>
  <c r="Z218" i="61"/>
  <c r="Z210" i="61"/>
  <c r="Z202" i="61"/>
  <c r="Z194" i="61"/>
  <c r="Z186" i="61"/>
  <c r="Z178" i="61"/>
  <c r="Z170" i="61"/>
  <c r="Z162" i="61"/>
  <c r="Z154" i="61"/>
  <c r="Z146" i="61"/>
  <c r="Z138" i="61"/>
  <c r="Z130" i="61"/>
  <c r="Z122" i="61"/>
  <c r="Z114" i="61"/>
  <c r="Z106" i="61"/>
  <c r="Z98" i="61"/>
  <c r="Z90" i="61"/>
  <c r="Z82" i="61"/>
  <c r="Z74" i="61"/>
  <c r="Z66" i="61"/>
  <c r="Z58" i="61"/>
  <c r="Z50" i="61"/>
  <c r="Z42" i="61"/>
  <c r="Z34" i="61"/>
  <c r="Z26" i="61"/>
  <c r="Z18" i="61"/>
  <c r="Z10" i="61"/>
  <c r="X272" i="61"/>
  <c r="X240" i="61"/>
  <c r="X280" i="61"/>
  <c r="X248" i="61"/>
  <c r="X216" i="61"/>
  <c r="X184" i="61"/>
  <c r="X152" i="61"/>
  <c r="X224" i="61"/>
  <c r="X200" i="61"/>
  <c r="X176" i="61"/>
  <c r="X128" i="61"/>
  <c r="X96" i="61"/>
  <c r="X64" i="61"/>
  <c r="X32" i="61"/>
  <c r="X232" i="61"/>
  <c r="X192" i="61"/>
  <c r="X168" i="61"/>
  <c r="X136" i="61"/>
  <c r="X104" i="61"/>
  <c r="X72" i="61"/>
  <c r="X40" i="61"/>
  <c r="X8" i="61"/>
  <c r="X288" i="61"/>
  <c r="X256" i="61"/>
  <c r="X160" i="61"/>
  <c r="X144" i="61"/>
  <c r="X112" i="61"/>
  <c r="X80" i="61"/>
  <c r="X48" i="61"/>
  <c r="X16" i="61"/>
  <c r="X56" i="61"/>
  <c r="X88" i="61"/>
  <c r="X208" i="61"/>
  <c r="X120" i="61"/>
  <c r="X264" i="61"/>
  <c r="X24" i="61"/>
  <c r="Z280" i="61"/>
  <c r="Z264" i="61"/>
  <c r="Z256" i="61"/>
  <c r="Z248" i="61"/>
  <c r="Z240" i="61"/>
  <c r="Z232" i="61"/>
  <c r="Z224" i="61"/>
  <c r="Z216" i="61"/>
  <c r="Z208" i="61"/>
  <c r="Z200" i="61"/>
  <c r="Z192" i="61"/>
  <c r="Z184" i="61"/>
  <c r="Z176" i="61"/>
  <c r="Z168" i="61"/>
  <c r="Z160" i="61"/>
  <c r="Z152" i="61"/>
  <c r="Z144" i="61"/>
  <c r="Z136" i="61"/>
  <c r="Z128" i="61"/>
  <c r="Z120" i="61"/>
  <c r="Z112" i="61"/>
  <c r="Z104" i="61"/>
  <c r="Z96" i="61"/>
  <c r="Z88" i="61"/>
  <c r="Z80" i="61"/>
  <c r="Z72" i="61"/>
  <c r="Z64" i="61"/>
  <c r="Z56" i="61"/>
  <c r="Z48" i="61"/>
  <c r="Z40" i="61"/>
  <c r="Z32" i="61"/>
  <c r="Z24" i="61"/>
  <c r="Z16" i="61"/>
  <c r="Z288" i="61"/>
  <c r="Z272" i="61"/>
  <c r="Z8" i="61"/>
  <c r="X291" i="61"/>
  <c r="X267" i="61"/>
  <c r="X235" i="61"/>
  <c r="X275" i="61"/>
  <c r="X243" i="61"/>
  <c r="X211" i="61"/>
  <c r="X179" i="61"/>
  <c r="X251" i="61"/>
  <c r="X187" i="61"/>
  <c r="X163" i="61"/>
  <c r="X123" i="61"/>
  <c r="X91" i="61"/>
  <c r="X59" i="61"/>
  <c r="X27" i="61"/>
  <c r="X259" i="61"/>
  <c r="X155" i="61"/>
  <c r="X131" i="61"/>
  <c r="X99" i="61"/>
  <c r="X67" i="61"/>
  <c r="X35" i="61"/>
  <c r="X203" i="61"/>
  <c r="X139" i="61"/>
  <c r="X107" i="61"/>
  <c r="X75" i="61"/>
  <c r="X43" i="61"/>
  <c r="X11" i="61"/>
  <c r="X219" i="61"/>
  <c r="X195" i="61"/>
  <c r="X171" i="61"/>
  <c r="X147" i="61"/>
  <c r="X19" i="61"/>
  <c r="X283" i="61"/>
  <c r="X51" i="61"/>
  <c r="X83" i="61"/>
  <c r="X227" i="61"/>
  <c r="X115" i="61"/>
  <c r="X287" i="61"/>
  <c r="AD287" i="61" s="1"/>
  <c r="X263" i="61"/>
  <c r="AD263" i="61" s="1"/>
  <c r="X231" i="61"/>
  <c r="AD231" i="61" s="1"/>
  <c r="X271" i="61"/>
  <c r="AD271" i="61" s="1"/>
  <c r="X239" i="61"/>
  <c r="AD239" i="61" s="1"/>
  <c r="X207" i="61"/>
  <c r="AD207" i="61" s="1"/>
  <c r="X175" i="61"/>
  <c r="AD175" i="61" s="1"/>
  <c r="X279" i="61"/>
  <c r="AD279" i="61" s="1"/>
  <c r="X151" i="61"/>
  <c r="AD151" i="61" s="1"/>
  <c r="X119" i="61"/>
  <c r="AD119" i="61" s="1"/>
  <c r="X87" i="61"/>
  <c r="AD87" i="61" s="1"/>
  <c r="X55" i="61"/>
  <c r="AD55" i="61" s="1"/>
  <c r="X23" i="61"/>
  <c r="AD23" i="61" s="1"/>
  <c r="X223" i="61"/>
  <c r="AD223" i="61" s="1"/>
  <c r="X199" i="61"/>
  <c r="AD199" i="61" s="1"/>
  <c r="X127" i="61"/>
  <c r="AD127" i="61" s="1"/>
  <c r="X95" i="61"/>
  <c r="AD95" i="61" s="1"/>
  <c r="X63" i="61"/>
  <c r="AD63" i="61" s="1"/>
  <c r="X31" i="61"/>
  <c r="AD31" i="61" s="1"/>
  <c r="X247" i="61"/>
  <c r="AD247" i="61" s="1"/>
  <c r="X215" i="61"/>
  <c r="AD215" i="61" s="1"/>
  <c r="X191" i="61"/>
  <c r="AD191" i="61" s="1"/>
  <c r="X167" i="61"/>
  <c r="AD167" i="61" s="1"/>
  <c r="X135" i="61"/>
  <c r="AD135" i="61" s="1"/>
  <c r="X103" i="61"/>
  <c r="AD103" i="61" s="1"/>
  <c r="X71" i="61"/>
  <c r="AD71" i="61" s="1"/>
  <c r="X39" i="61"/>
  <c r="AD39" i="61" s="1"/>
  <c r="X7" i="61"/>
  <c r="AD7" i="61" s="1"/>
  <c r="X255" i="61"/>
  <c r="AD255" i="61" s="1"/>
  <c r="X111" i="61"/>
  <c r="AD111" i="61" s="1"/>
  <c r="X143" i="61"/>
  <c r="AD143" i="61" s="1"/>
  <c r="X15" i="61"/>
  <c r="AD15" i="61" s="1"/>
  <c r="X183" i="61"/>
  <c r="AD183" i="61" s="1"/>
  <c r="X159" i="61"/>
  <c r="AD159" i="61" s="1"/>
  <c r="X47" i="61"/>
  <c r="AD47" i="61" s="1"/>
  <c r="X79" i="61"/>
  <c r="AD79" i="61" s="1"/>
  <c r="Z289" i="61"/>
  <c r="Z273" i="61"/>
  <c r="Z281" i="61"/>
  <c r="Z241" i="61"/>
  <c r="Z209" i="61"/>
  <c r="Z177" i="61"/>
  <c r="Z145" i="61"/>
  <c r="Z113" i="61"/>
  <c r="Z81" i="61"/>
  <c r="Z49" i="61"/>
  <c r="Z17" i="61"/>
  <c r="Z265" i="61"/>
  <c r="Z233" i="61"/>
  <c r="Z201" i="61"/>
  <c r="Z169" i="61"/>
  <c r="Z137" i="61"/>
  <c r="Z105" i="61"/>
  <c r="Z73" i="61"/>
  <c r="Z41" i="61"/>
  <c r="Z9" i="61"/>
  <c r="Z257" i="61"/>
  <c r="Z225" i="61"/>
  <c r="Z193" i="61"/>
  <c r="Z161" i="61"/>
  <c r="Z129" i="61"/>
  <c r="Z97" i="61"/>
  <c r="Z65" i="61"/>
  <c r="Z33" i="61"/>
  <c r="Z153" i="61"/>
  <c r="Z25" i="61"/>
  <c r="Z249" i="61"/>
  <c r="Z121" i="61"/>
  <c r="Z217" i="61"/>
  <c r="Z89" i="61"/>
  <c r="Z185" i="61"/>
  <c r="Z57" i="61"/>
  <c r="Z291" i="61"/>
  <c r="Z283" i="61"/>
  <c r="Z275" i="61"/>
  <c r="Z267" i="61"/>
  <c r="Z259" i="61"/>
  <c r="Z251" i="61"/>
  <c r="Z243" i="61"/>
  <c r="Z235" i="61"/>
  <c r="Z227" i="61"/>
  <c r="Z219" i="61"/>
  <c r="Z211" i="61"/>
  <c r="Z203" i="61"/>
  <c r="Z195" i="61"/>
  <c r="Z187" i="61"/>
  <c r="Z179" i="61"/>
  <c r="Z171" i="61"/>
  <c r="Z163" i="61"/>
  <c r="Z155" i="61"/>
  <c r="Z147" i="61"/>
  <c r="Z139" i="61"/>
  <c r="Z131" i="61"/>
  <c r="Z123" i="61"/>
  <c r="Z115" i="61"/>
  <c r="Z107" i="61"/>
  <c r="Z99" i="61"/>
  <c r="Z91" i="61"/>
  <c r="Z83" i="61"/>
  <c r="Z75" i="61"/>
  <c r="Z67" i="61"/>
  <c r="Z59" i="61"/>
  <c r="Z51" i="61"/>
  <c r="Z43" i="61"/>
  <c r="Z35" i="61"/>
  <c r="Z27" i="61"/>
  <c r="Z19" i="61"/>
  <c r="Z11" i="61"/>
  <c r="AD51" i="61" l="1"/>
  <c r="AD160" i="61"/>
  <c r="AD40" i="61"/>
  <c r="AD168" i="61"/>
  <c r="AD64" i="61"/>
  <c r="AD200" i="61"/>
  <c r="AD216" i="61"/>
  <c r="AD272" i="61"/>
  <c r="AD115" i="61"/>
  <c r="AD283" i="61"/>
  <c r="AD195" i="61"/>
  <c r="AD75" i="61"/>
  <c r="AD35" i="61"/>
  <c r="AD155" i="61"/>
  <c r="AD91" i="61"/>
  <c r="AD251" i="61"/>
  <c r="AD275" i="61"/>
  <c r="AD24" i="61"/>
  <c r="AD88" i="61"/>
  <c r="AD80" i="61"/>
  <c r="AD256" i="61"/>
  <c r="AD72" i="61"/>
  <c r="AD192" i="61"/>
  <c r="AD96" i="61"/>
  <c r="AD224" i="61"/>
  <c r="AD248" i="61"/>
  <c r="AD97" i="61"/>
  <c r="AD65" i="61"/>
  <c r="AD25" i="61"/>
  <c r="AD185" i="61"/>
  <c r="AD49" i="61"/>
  <c r="AD217" i="61"/>
  <c r="AD73" i="61"/>
  <c r="AD233" i="61"/>
  <c r="AD257" i="61"/>
  <c r="AD42" i="61"/>
  <c r="AD74" i="61"/>
  <c r="AD130" i="61"/>
  <c r="AD26" i="61"/>
  <c r="AD162" i="61"/>
  <c r="AD18" i="61"/>
  <c r="AD146" i="61"/>
  <c r="AD170" i="61"/>
  <c r="AD226" i="61"/>
  <c r="AD227" i="61"/>
  <c r="AD19" i="61"/>
  <c r="AD219" i="61"/>
  <c r="AD107" i="61"/>
  <c r="AD67" i="61"/>
  <c r="AD259" i="61"/>
  <c r="AD123" i="61"/>
  <c r="AD179" i="61"/>
  <c r="AD235" i="61"/>
  <c r="AD264" i="61"/>
  <c r="AD56" i="61"/>
  <c r="AD112" i="61"/>
  <c r="AD288" i="61"/>
  <c r="AD104" i="61"/>
  <c r="AD232" i="61"/>
  <c r="AD128" i="61"/>
  <c r="AD152" i="61"/>
  <c r="AD280" i="61"/>
  <c r="AD153" i="61"/>
  <c r="AD273" i="61"/>
  <c r="AD57" i="61"/>
  <c r="AD209" i="61"/>
  <c r="AD81" i="61"/>
  <c r="AD241" i="61"/>
  <c r="AD105" i="61"/>
  <c r="AD161" i="61"/>
  <c r="AD289" i="61"/>
  <c r="AD10" i="61"/>
  <c r="AD34" i="61"/>
  <c r="AD154" i="61"/>
  <c r="AD58" i="61"/>
  <c r="AD186" i="61"/>
  <c r="AD50" i="61"/>
  <c r="AD194" i="61"/>
  <c r="AD202" i="61"/>
  <c r="AD258" i="61"/>
  <c r="AD83" i="61"/>
  <c r="AD147" i="61"/>
  <c r="AD11" i="61"/>
  <c r="AD139" i="61"/>
  <c r="AD99" i="61"/>
  <c r="AD27" i="61"/>
  <c r="AD163" i="61"/>
  <c r="AD211" i="61"/>
  <c r="AD267" i="61"/>
  <c r="AD120" i="61"/>
  <c r="AD16" i="61"/>
  <c r="AD144" i="61"/>
  <c r="AD8" i="61"/>
  <c r="AD136" i="61"/>
  <c r="AD32" i="61"/>
  <c r="AD176" i="61"/>
  <c r="AD184" i="61"/>
  <c r="AD240" i="61"/>
  <c r="AD177" i="61"/>
  <c r="AD33" i="61"/>
  <c r="AD89" i="61"/>
  <c r="AD265" i="61"/>
  <c r="AD113" i="61"/>
  <c r="AD9" i="61"/>
  <c r="AD137" i="61"/>
  <c r="AD193" i="61"/>
  <c r="AD249" i="61"/>
  <c r="AD138" i="61"/>
  <c r="AD66" i="61"/>
  <c r="AD178" i="61"/>
  <c r="AD90" i="61"/>
  <c r="AD210" i="61"/>
  <c r="AD82" i="61"/>
  <c r="AD218" i="61"/>
  <c r="AD234" i="61"/>
  <c r="AD290" i="61"/>
  <c r="AD171" i="61"/>
  <c r="AD43" i="61"/>
  <c r="AD203" i="61"/>
  <c r="AD131" i="61"/>
  <c r="AD59" i="61"/>
  <c r="AD187" i="61"/>
  <c r="AD243" i="61"/>
  <c r="AD291" i="61"/>
  <c r="AD208" i="61"/>
  <c r="AD48" i="61"/>
  <c r="AD201" i="61"/>
  <c r="AD129" i="61"/>
  <c r="AD121" i="61"/>
  <c r="AD17" i="61"/>
  <c r="AD145" i="61"/>
  <c r="AD41" i="61"/>
  <c r="AD169" i="61"/>
  <c r="AD225" i="61"/>
  <c r="AD281" i="61"/>
  <c r="AD106" i="61"/>
  <c r="AD98" i="61"/>
  <c r="AD274" i="61"/>
  <c r="AD122" i="61"/>
  <c r="AD250" i="61"/>
  <c r="AD114" i="61"/>
  <c r="AD242" i="61"/>
  <c r="AD266" i="61"/>
  <c r="AD282" i="61"/>
</calcChain>
</file>

<file path=xl/comments1.xml><?xml version="1.0" encoding="utf-8"?>
<comments xmlns="http://schemas.openxmlformats.org/spreadsheetml/2006/main">
  <authors>
    <author>作者</author>
  </authors>
  <commentLis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<sst xmlns="http://schemas.openxmlformats.org/spreadsheetml/2006/main" count="7845" uniqueCount="3662">
  <si>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</si>
  <si>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</si>
  <si>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</si>
  <si>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</si>
  <si>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</si>
  <si>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</si>
  <si>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</si>
  <si>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</si>
  <si>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</si>
  <si>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</si>
  <si>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</si>
  <si>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</si>
  <si>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</si>
  <si>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</si>
  <si>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</si>
  <si>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</si>
  <si>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</si>
  <si>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</si>
  <si>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</si>
  <si>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</si>
  <si>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</si>
  <si>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</si>
  <si>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</si>
  <si>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</si>
  <si>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</si>
  <si>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</si>
  <si>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</si>
  <si>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</si>
  <si>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</si>
  <si>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</si>
  <si>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</si>
  <si>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</si>
  <si>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</si>
  <si>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</si>
  <si>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</si>
  <si>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</si>
  <si>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</si>
  <si>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</si>
  <si>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</si>
  <si>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</si>
  <si>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</si>
  <si>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</si>
  <si>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</si>
  <si>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</si>
  <si>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</si>
  <si>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</si>
  <si>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</si>
  <si>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</si>
  <si>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</si>
  <si>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</si>
  <si>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</si>
  <si>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</si>
  <si>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</si>
  <si>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</si>
  <si>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</si>
  <si>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</si>
  <si>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</si>
  <si>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</si>
  <si>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</si>
  <si>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</si>
  <si>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</si>
  <si>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</si>
  <si>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</si>
  <si>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</si>
  <si>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</si>
  <si>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</si>
  <si>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</si>
  <si>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</si>
  <si>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</si>
  <si>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</si>
  <si>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</si>
  <si>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</si>
  <si>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</si>
  <si>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</si>
  <si>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</si>
  <si>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</si>
  <si>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</si>
  <si>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</si>
  <si>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</si>
  <si>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</si>
  <si>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</si>
  <si>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</si>
  <si>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</si>
  <si>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</si>
  <si>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</si>
  <si>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</si>
  <si>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</si>
  <si>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</si>
  <si>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</si>
  <si>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</si>
  <si>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</si>
  <si>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</si>
  <si>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</si>
  <si>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</si>
  <si>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</si>
  <si>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天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</si>
  <si>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</si>
  <si>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</si>
  <si>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</si>
  <si>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</si>
  <si>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</si>
  <si>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</si>
  <si>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</si>
  <si>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</si>
  <si>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</si>
  <si>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</si>
  <si>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</si>
  <si>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</si>
  <si>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</si>
  <si>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</si>
  <si>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</si>
  <si>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</si>
  <si>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</si>
  <si>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</si>
  <si>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</si>
  <si>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</si>
  <si>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</si>
  <si>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</si>
  <si>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</si>
  <si>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</si>
  <si>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</si>
  <si>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</si>
  <si>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</si>
  <si>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</si>
  <si>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</si>
  <si>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</si>
  <si>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</si>
  <si>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</si>
  <si>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</si>
  <si>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</si>
  <si>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</si>
  <si>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</si>
  <si>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</si>
  <si>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</si>
  <si>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</si>
  <si>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</si>
  <si>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</si>
  <si>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</si>
  <si>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</si>
  <si>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</si>
  <si>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</si>
  <si>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</si>
  <si>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</si>
  <si>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</si>
  <si>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</si>
  <si>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</si>
  <si>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</si>
  <si>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</si>
  <si>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</si>
  <si>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</si>
  <si>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</si>
  <si>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</si>
  <si>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</si>
  <si>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</si>
  <si>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</si>
  <si>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</si>
  <si>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</si>
  <si>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</si>
  <si>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</si>
  <si>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</si>
  <si>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</si>
  <si>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</si>
  <si>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</si>
  <si>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</si>
  <si>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</si>
  <si>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</si>
  <si>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</si>
  <si>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</si>
  <si>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</si>
  <si>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</si>
  <si>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</si>
  <si>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</si>
  <si>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</si>
  <si>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</si>
  <si>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</si>
  <si>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</si>
  <si>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</si>
  <si>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</si>
  <si>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</si>
  <si>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</si>
  <si>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</si>
  <si>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</si>
  <si>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</si>
  <si>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</si>
  <si>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</si>
  <si>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</si>
  <si>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</si>
  <si>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</si>
  <si>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</si>
  <si>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</si>
  <si>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</si>
  <si>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</si>
  <si>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</si>
  <si>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</si>
  <si>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</si>
  <si>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</si>
  <si>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</si>
  <si>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</si>
  <si>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</si>
  <si>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</si>
  <si>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</si>
  <si>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</si>
  <si>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</si>
  <si>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</si>
  <si>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</si>
  <si>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</si>
  <si>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</si>
  <si>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</si>
  <si>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</si>
  <si>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</si>
  <si>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</si>
  <si>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</si>
  <si>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</si>
  <si>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</si>
  <si>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</si>
  <si>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</si>
  <si>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</si>
  <si>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</si>
  <si>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</si>
  <si>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等级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</si>
  <si>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</si>
  <si>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</si>
  <si>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</si>
  <si>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</si>
  <si>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</si>
  <si>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</si>
  <si>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</si>
  <si>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</si>
  <si>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</si>
  <si>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</si>
  <si>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</si>
  <si>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</si>
  <si>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</si>
  <si>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</si>
  <si>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</si>
  <si>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</si>
  <si>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</si>
  <si>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</si>
  <si>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</si>
  <si>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</si>
  <si>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</si>
  <si>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</si>
  <si>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</si>
  <si>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</si>
  <si>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</si>
  <si>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</si>
  <si>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</si>
  <si>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</si>
  <si>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</si>
  <si>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</si>
  <si>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</si>
  <si>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</si>
  <si>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</si>
  <si>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</si>
  <si>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</si>
  <si>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</si>
  <si>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</si>
  <si>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</si>
  <si>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</si>
  <si>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</si>
  <si>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</si>
  <si>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</si>
  <si>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</si>
  <si>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</si>
  <si>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</si>
  <si>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</si>
  <si>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</si>
  <si>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</si>
  <si>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</si>
  <si>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</si>
  <si>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</si>
  <si>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</si>
  <si>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</si>
  <si>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</si>
  <si>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</si>
  <si>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</si>
  <si>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</si>
  <si>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</si>
  <si>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</si>
  <si>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</si>
  <si>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</si>
  <si>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</si>
  <si>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</si>
  <si>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</si>
  <si>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</si>
  <si>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</si>
  <si>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</si>
  <si>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</si>
  <si>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</si>
  <si>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</si>
  <si>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</si>
  <si>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</si>
  <si>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</si>
  <si>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</si>
  <si>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</si>
  <si>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</si>
  <si>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</si>
  <si>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</si>
  <si>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</si>
  <si>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</si>
  <si>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</si>
  <si>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</si>
  <si>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</si>
  <si>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</si>
  <si>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</si>
  <si>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</si>
  <si>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关卡首通</t>
    <phoneticPr fontId="2" type="noConversion"/>
  </si>
  <si>
    <t>总和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</si>
  <si>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</si>
  <si>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</si>
  <si>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</si>
  <si>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</si>
  <si>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</si>
  <si>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</si>
  <si>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经验</t>
    <phoneticPr fontId="2" type="noConversion"/>
  </si>
  <si>
    <t>金币W</t>
    <phoneticPr fontId="2" type="noConversion"/>
  </si>
  <si>
    <t>金币V</t>
    <phoneticPr fontId="2" type="noConversion"/>
  </si>
  <si>
    <t>章节</t>
    <phoneticPr fontId="2" type="noConversion"/>
  </si>
  <si>
    <t>通过第1章</t>
    <phoneticPr fontId="2" type="noConversion"/>
  </si>
  <si>
    <t>等差</t>
    <phoneticPr fontId="2" type="noConversion"/>
  </si>
  <si>
    <t>等比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</si>
  <si>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</si>
  <si>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</si>
  <si>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</si>
  <si>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关卡</t>
    <phoneticPr fontId="2" type="noConversion"/>
  </si>
  <si>
    <t>突破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</si>
  <si>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</si>
  <si>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</si>
  <si>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</si>
  <si>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</si>
  <si>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</si>
  <si>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</si>
  <si>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</si>
  <si>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等活</t>
    <phoneticPr fontId="2" type="noConversion"/>
  </si>
  <si>
    <t>每日体力</t>
    <phoneticPr fontId="2" type="noConversion"/>
  </si>
  <si>
    <t>自然恢复</t>
    <phoneticPr fontId="2" type="noConversion"/>
  </si>
  <si>
    <t>吃饭</t>
    <phoneticPr fontId="2" type="noConversion"/>
  </si>
  <si>
    <t>购买（月）</t>
    <phoneticPr fontId="2" type="noConversion"/>
  </si>
  <si>
    <t>购买（终）</t>
    <phoneticPr fontId="2" type="noConversion"/>
  </si>
  <si>
    <t>竞技场</t>
    <phoneticPr fontId="2" type="noConversion"/>
  </si>
  <si>
    <t>停留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</si>
  <si>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</si>
  <si>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</si>
  <si>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</si>
  <si>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</si>
  <si>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递增</t>
    <phoneticPr fontId="2" type="noConversion"/>
  </si>
  <si>
    <t>cur</t>
    <phoneticPr fontId="2" type="noConversion"/>
  </si>
  <si>
    <t>经验</t>
    <phoneticPr fontId="2" type="noConversion"/>
  </si>
  <si>
    <t>体力兑经验</t>
    <phoneticPr fontId="2" type="noConversion"/>
  </si>
  <si>
    <t>式神经验</t>
    <phoneticPr fontId="2" type="noConversion"/>
  </si>
  <si>
    <t>式神经验/min</t>
    <phoneticPr fontId="2" type="noConversion"/>
  </si>
  <si>
    <t>占比</t>
    <phoneticPr fontId="2" type="noConversion"/>
  </si>
  <si>
    <t>期望挂机队伍</t>
    <phoneticPr fontId="2" type="noConversion"/>
  </si>
  <si>
    <t>挂机次数</t>
    <phoneticPr fontId="2" type="noConversion"/>
  </si>
  <si>
    <t>挂机体力消耗</t>
    <phoneticPr fontId="2" type="noConversion"/>
  </si>
  <si>
    <t>总经验</t>
    <phoneticPr fontId="2" type="noConversion"/>
  </si>
  <si>
    <t>养成式神</t>
    <phoneticPr fontId="2" type="noConversion"/>
  </si>
  <si>
    <t>停留时间</t>
    <phoneticPr fontId="2" type="noConversion"/>
  </si>
  <si>
    <t>修身材料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</si>
  <si>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</si>
  <si>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</si>
  <si>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</si>
  <si>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</si>
  <si>
    <t>中级五行材料</t>
    <phoneticPr fontId="2" type="noConversion"/>
  </si>
  <si>
    <t>高级五行材料</t>
  </si>
  <si>
    <t>高级五行材料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</si>
  <si>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</si>
  <si>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</si>
  <si>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</si>
  <si>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修身材料</t>
    <phoneticPr fontId="2" type="noConversion"/>
  </si>
  <si>
    <t>单队期望人</t>
    <phoneticPr fontId="2" type="noConversion"/>
  </si>
  <si>
    <t>总和</t>
    <phoneticPr fontId="2" type="noConversion"/>
  </si>
  <si>
    <t>派遣产出</t>
    <phoneticPr fontId="2" type="noConversion"/>
  </si>
  <si>
    <t>其他预留</t>
    <phoneticPr fontId="2" type="noConversion"/>
  </si>
  <si>
    <t>中级材料</t>
    <phoneticPr fontId="2" type="noConversion"/>
  </si>
  <si>
    <t>高级五行材料</t>
    <phoneticPr fontId="2" type="noConversion"/>
  </si>
  <si>
    <t>修身材料</t>
    <phoneticPr fontId="2" type="noConversion"/>
  </si>
  <si>
    <t>消耗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</si>
  <si>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</si>
  <si>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</si>
  <si>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</si>
  <si>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中五行</t>
    <phoneticPr fontId="2" type="noConversion"/>
  </si>
  <si>
    <t>高五行</t>
    <phoneticPr fontId="2" type="noConversion"/>
  </si>
  <si>
    <t>修身</t>
    <phoneticPr fontId="2" type="noConversion"/>
  </si>
  <si>
    <t>突破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</si>
  <si>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</si>
  <si>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</si>
  <si>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</si>
  <si>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</si>
  <si>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</si>
  <si>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</si>
  <si>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</si>
  <si>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</si>
  <si>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</si>
  <si>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</si>
  <si>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</si>
  <si>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</si>
  <si>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</si>
  <si>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</si>
  <si>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</si>
  <si>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</si>
  <si>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</si>
  <si>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</si>
  <si>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</si>
  <si>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</si>
  <si>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</si>
  <si>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</si>
  <si>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</si>
  <si>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</si>
  <si>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</si>
  <si>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</si>
  <si>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</si>
  <si>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</si>
  <si>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</si>
  <si>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</si>
  <si>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</si>
  <si>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</si>
  <si>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</si>
  <si>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</si>
  <si>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</si>
  <si>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</si>
  <si>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</si>
  <si>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</si>
  <si>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章节ID</t>
    <phoneticPr fontId="2" type="noConversion"/>
  </si>
  <si>
    <t>关卡ID</t>
    <phoneticPr fontId="2" type="noConversion"/>
  </si>
  <si>
    <t>展示奖励</t>
    <phoneticPr fontId="2" type="noConversion"/>
  </si>
  <si>
    <t>金币</t>
    <phoneticPr fontId="2" type="noConversion"/>
  </si>
  <si>
    <t>展示奖励ID</t>
    <phoneticPr fontId="2" type="noConversion"/>
  </si>
  <si>
    <t>守护灵经验</t>
    <phoneticPr fontId="2" type="noConversion"/>
  </si>
  <si>
    <t>寄灵人经验</t>
    <phoneticPr fontId="2" type="noConversion"/>
  </si>
  <si>
    <t>守护灵材料初级</t>
    <phoneticPr fontId="2" type="noConversion"/>
  </si>
  <si>
    <t>冰中级</t>
    <phoneticPr fontId="2" type="noConversion"/>
  </si>
  <si>
    <t>展示串</t>
    <phoneticPr fontId="2" type="noConversion"/>
  </si>
  <si>
    <t>类型</t>
    <phoneticPr fontId="2" type="noConversion"/>
  </si>
  <si>
    <t>数量</t>
    <phoneticPr fontId="2" type="noConversion"/>
  </si>
  <si>
    <t>首次掉落</t>
    <phoneticPr fontId="2" type="noConversion"/>
  </si>
  <si>
    <t>困难首次</t>
    <phoneticPr fontId="2" type="noConversion"/>
  </si>
  <si>
    <t>金币</t>
    <phoneticPr fontId="2" type="noConversion"/>
  </si>
  <si>
    <t>扫荡奖励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</si>
  <si>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</si>
  <si>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</si>
  <si>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</si>
  <si>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</si>
  <si>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</si>
  <si>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</si>
  <si>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</si>
  <si>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</si>
  <si>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</si>
  <si>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</si>
  <si>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</si>
  <si>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</si>
  <si>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</si>
  <si>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</si>
  <si>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</si>
  <si>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</si>
  <si>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</si>
  <si>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</si>
  <si>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</si>
  <si>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</si>
  <si>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</si>
  <si>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</si>
  <si>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</si>
  <si>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</si>
  <si>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</si>
  <si>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</si>
  <si>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</si>
  <si>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</si>
  <si>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</si>
  <si>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</si>
  <si>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</si>
  <si>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</si>
  <si>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</si>
  <si>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</si>
  <si>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</si>
  <si>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</si>
  <si>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卡牌名字</t>
    <phoneticPr fontId="2" type="noConversion"/>
  </si>
  <si>
    <t>品质</t>
    <phoneticPr fontId="2" type="noConversion"/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</si>
  <si>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</si>
  <si>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</si>
  <si>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</si>
  <si>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</si>
  <si>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</si>
  <si>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</si>
  <si>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</si>
  <si>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</si>
  <si>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</si>
  <si>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</si>
  <si>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</si>
  <si>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</si>
  <si>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</si>
  <si>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</si>
  <si>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</si>
  <si>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</si>
  <si>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</si>
  <si>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</si>
  <si>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</si>
  <si>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</si>
  <si>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</si>
  <si>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</si>
  <si>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</si>
  <si>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</si>
  <si>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</si>
  <si>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</si>
  <si>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</si>
  <si>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</si>
  <si>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</si>
  <si>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</si>
  <si>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</si>
  <si>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</si>
  <si>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</si>
  <si>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</si>
  <si>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</si>
  <si>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</si>
  <si>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</si>
  <si>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</si>
  <si>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</si>
  <si>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</si>
  <si>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</si>
  <si>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</si>
  <si>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</si>
  <si>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</si>
  <si>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</si>
  <si>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</si>
  <si>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</si>
  <si>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</si>
  <si>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</si>
  <si>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</si>
  <si>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</si>
  <si>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</si>
  <si>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</si>
  <si>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</si>
  <si>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</si>
  <si>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</si>
  <si>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</si>
  <si>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</si>
  <si>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</si>
  <si>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</si>
  <si>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</si>
  <si>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</si>
  <si>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</si>
  <si>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</si>
  <si>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</si>
  <si>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</si>
  <si>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</si>
  <si>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</si>
  <si>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</si>
  <si>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</si>
  <si>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</si>
  <si>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</si>
  <si>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</si>
  <si>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</si>
  <si>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</si>
  <si>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</si>
  <si>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</si>
  <si>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</si>
  <si>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</si>
  <si>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</si>
  <si>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</si>
  <si>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</si>
  <si>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</si>
  <si>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</si>
  <si>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</si>
  <si>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</si>
  <si>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</si>
  <si>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</si>
  <si>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</si>
  <si>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</si>
  <si>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</si>
  <si>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</si>
  <si>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</si>
  <si>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</si>
  <si>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</si>
  <si>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</si>
  <si>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</si>
  <si>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</si>
  <si>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</si>
  <si>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</si>
  <si>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</si>
  <si>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</si>
  <si>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</si>
  <si>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</si>
  <si>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</si>
  <si>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</si>
  <si>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</si>
  <si>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</si>
  <si>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</si>
  <si>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</si>
  <si>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</si>
  <si>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</si>
  <si>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</si>
  <si>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</si>
  <si>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</si>
  <si>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</si>
  <si>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</si>
  <si>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</si>
  <si>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</si>
  <si>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</si>
  <si>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</si>
  <si>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</si>
  <si>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</si>
  <si>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</si>
  <si>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</si>
  <si>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</si>
  <si>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</si>
  <si>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</si>
  <si>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</si>
  <si>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</si>
  <si>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</si>
  <si>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</si>
  <si>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</si>
  <si>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</si>
  <si>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</si>
  <si>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</si>
  <si>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</si>
  <si>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</si>
  <si>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</si>
  <si>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</si>
  <si>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</si>
  <si>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</si>
  <si>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</si>
  <si>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</si>
  <si>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</si>
  <si>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</si>
  <si>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</si>
  <si>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</si>
  <si>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</si>
  <si>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</si>
  <si>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</si>
  <si>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</si>
  <si>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</si>
  <si>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</si>
  <si>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</si>
  <si>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</si>
  <si>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</si>
  <si>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</si>
  <si>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</si>
  <si>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</si>
  <si>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</si>
  <si>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</si>
  <si>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</si>
  <si>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</si>
  <si>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</si>
  <si>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</si>
  <si>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</si>
  <si>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</si>
  <si>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</si>
  <si>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</si>
  <si>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</si>
  <si>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</si>
  <si>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</si>
  <si>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</si>
  <si>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</si>
  <si>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</si>
  <si>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</si>
  <si>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</si>
  <si>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</si>
  <si>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</si>
  <si>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</si>
  <si>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</si>
  <si>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</si>
  <si>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</si>
  <si>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</si>
  <si>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</si>
  <si>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</si>
  <si>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</si>
  <si>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</si>
  <si>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</si>
  <si>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</si>
  <si>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</si>
  <si>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</si>
  <si>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</si>
  <si>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</si>
  <si>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</si>
  <si>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</si>
  <si>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</si>
  <si>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</si>
  <si>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</si>
  <si>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</si>
  <si>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</si>
  <si>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</si>
  <si>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</si>
  <si>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</si>
  <si>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</si>
  <si>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</si>
  <si>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</si>
  <si>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</si>
  <si>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</si>
  <si>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</si>
  <si>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</si>
  <si>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</si>
  <si>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</si>
  <si>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</si>
  <si>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</si>
  <si>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</si>
  <si>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</si>
  <si>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</si>
  <si>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</si>
  <si>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</si>
  <si>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</si>
  <si>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</si>
  <si>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</si>
  <si>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</si>
  <si>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</si>
  <si>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</si>
  <si>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</si>
  <si>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</si>
  <si>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</si>
  <si>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</si>
  <si>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</si>
  <si>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</si>
  <si>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</si>
  <si>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</si>
  <si>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</si>
  <si>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</si>
  <si>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</si>
  <si>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</si>
  <si>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</si>
  <si>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</si>
  <si>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</si>
  <si>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</si>
  <si>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</si>
  <si>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</si>
  <si>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</si>
  <si>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</si>
  <si>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</si>
  <si>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</si>
  <si>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</si>
  <si>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</si>
  <si>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</si>
  <si>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</si>
  <si>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</si>
  <si>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</si>
  <si>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</si>
  <si>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</si>
  <si>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</si>
  <si>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</si>
  <si>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</si>
  <si>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</si>
  <si>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</si>
  <si>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</si>
  <si>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</si>
  <si>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</si>
  <si>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</si>
  <si>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</si>
  <si>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</si>
  <si>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</si>
  <si>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</si>
  <si>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</si>
  <si>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</si>
  <si>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</si>
  <si>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</si>
  <si>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</si>
  <si>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</si>
  <si>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</si>
  <si>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</si>
  <si>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</si>
  <si>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</si>
  <si>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</si>
  <si>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</si>
  <si>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</si>
  <si>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</si>
  <si>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</si>
  <si>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</si>
  <si>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</si>
  <si>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</si>
  <si>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</si>
  <si>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</si>
  <si>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</si>
  <si>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</si>
  <si>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</si>
  <si>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</si>
  <si>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</si>
  <si>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</si>
  <si>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</si>
  <si>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</si>
  <si>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</si>
  <si>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</si>
  <si>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</si>
  <si>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</si>
  <si>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</si>
  <si>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</si>
  <si>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</si>
  <si>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</si>
  <si>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</si>
  <si>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</si>
  <si>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</si>
  <si>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</si>
  <si>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</si>
  <si>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</si>
  <si>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</si>
  <si>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</si>
  <si>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</si>
  <si>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</si>
  <si>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</si>
  <si>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</si>
  <si>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</si>
  <si>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</si>
  <si>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</si>
  <si>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</si>
  <si>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</si>
  <si>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</si>
  <si>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</si>
  <si>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</si>
  <si>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</si>
  <si>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</si>
  <si>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</si>
  <si>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</si>
  <si>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</si>
  <si>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</si>
  <si>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</si>
  <si>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</si>
  <si>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</si>
  <si>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</si>
  <si>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</si>
  <si>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</si>
  <si>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</si>
  <si>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</si>
  <si>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</si>
  <si>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</si>
  <si>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</si>
  <si>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</si>
  <si>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</si>
  <si>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</si>
  <si>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</si>
  <si>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</si>
  <si>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</si>
  <si>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</si>
  <si>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</si>
  <si>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</si>
  <si>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</si>
  <si>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</si>
  <si>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</si>
  <si>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</si>
  <si>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</si>
  <si>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</si>
  <si>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</si>
  <si>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</si>
  <si>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</si>
  <si>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</si>
  <si>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</si>
  <si>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</si>
  <si>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</si>
  <si>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</si>
  <si>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</si>
  <si>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</si>
  <si>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</si>
  <si>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</si>
  <si>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</si>
  <si>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</si>
  <si>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</si>
  <si>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</si>
  <si>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</si>
  <si>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</si>
  <si>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</si>
  <si>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</si>
  <si>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</si>
  <si>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</si>
  <si>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</si>
  <si>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</si>
  <si>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</si>
  <si>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</si>
  <si>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</si>
  <si>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</si>
  <si>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</si>
  <si>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</si>
  <si>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</si>
  <si>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</si>
  <si>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</si>
  <si>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</si>
  <si>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</si>
  <si>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</si>
  <si>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</si>
  <si>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</si>
  <si>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</si>
  <si>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</si>
  <si>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</si>
  <si>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</si>
  <si>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</si>
  <si>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</si>
  <si>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</si>
  <si>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</si>
  <si>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</si>
  <si>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</si>
  <si>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</si>
  <si>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</si>
  <si>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</si>
  <si>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</si>
  <si>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</si>
  <si>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</si>
  <si>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</si>
  <si>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</si>
  <si>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</si>
  <si>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</si>
  <si>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</si>
  <si>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</si>
  <si>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</si>
  <si>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</si>
  <si>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</si>
  <si>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</si>
  <si>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</si>
  <si>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</si>
  <si>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</si>
  <si>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</si>
  <si>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</si>
  <si>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</si>
  <si>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</si>
  <si>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</si>
  <si>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</si>
  <si>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</si>
  <si>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</si>
  <si>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</si>
  <si>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</si>
  <si>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</si>
  <si>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</si>
  <si>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</si>
  <si>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</si>
  <si>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</si>
  <si>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</si>
  <si>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</si>
  <si>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</si>
  <si>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</si>
  <si>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</si>
  <si>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</si>
  <si>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</si>
  <si>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</si>
  <si>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</si>
  <si>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</si>
  <si>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</si>
  <si>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</si>
  <si>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</si>
  <si>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</si>
  <si>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</si>
  <si>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</si>
  <si>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</si>
  <si>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</si>
  <si>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</si>
  <si>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</si>
  <si>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</si>
  <si>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</si>
  <si>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</si>
  <si>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</si>
  <si>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</si>
  <si>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</si>
  <si>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</si>
  <si>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</si>
  <si>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</si>
  <si>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</si>
  <si>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</si>
  <si>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</si>
  <si>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</si>
  <si>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</si>
  <si>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</si>
  <si>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</si>
  <si>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</si>
  <si>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</si>
  <si>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</si>
  <si>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</si>
  <si>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weight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</si>
  <si>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</si>
  <si>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</si>
  <si>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</si>
  <si>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奖励数量</t>
    <phoneticPr fontId="2" type="noConversion"/>
  </si>
  <si>
    <t>行ID</t>
    <phoneticPr fontId="2" type="noConversion"/>
  </si>
  <si>
    <t>ID</t>
    <phoneticPr fontId="2" type="noConversion"/>
  </si>
  <si>
    <t>备注</t>
    <phoneticPr fontId="2" type="noConversion"/>
  </si>
  <si>
    <t>辅助列</t>
    <phoneticPr fontId="2" type="noConversion"/>
  </si>
  <si>
    <t>位置</t>
    <phoneticPr fontId="2" type="noConversion"/>
  </si>
  <si>
    <t>权重</t>
    <phoneticPr fontId="2" type="noConversion"/>
  </si>
  <si>
    <t>drops</t>
  </si>
  <si>
    <t>drops</t>
    <phoneticPr fontId="2" type="noConversion"/>
  </si>
  <si>
    <t>普通关1-1首通掉落-1</t>
  </si>
  <si>
    <t>普通关2-2首通掉落-2</t>
  </si>
  <si>
    <t>普通关3-3首通掉落-3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</si>
  <si>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</si>
  <si>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</si>
  <si>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</si>
  <si>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</si>
  <si>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</si>
  <si>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</si>
  <si>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</si>
  <si>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</si>
  <si>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</si>
  <si>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</si>
  <si>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</si>
  <si>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</si>
  <si>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</si>
  <si>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</si>
  <si>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</si>
  <si>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</si>
  <si>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</si>
  <si>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</si>
  <si>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</si>
  <si>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</si>
  <si>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</si>
  <si>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</si>
  <si>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</si>
  <si>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</si>
  <si>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</si>
  <si>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</si>
  <si>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</si>
  <si>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</si>
  <si>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</si>
  <si>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</si>
  <si>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</si>
  <si>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</si>
  <si>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</si>
  <si>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</si>
  <si>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</si>
  <si>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</si>
  <si>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</si>
  <si>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</si>
  <si>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</si>
  <si>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</si>
  <si>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</si>
  <si>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</si>
  <si>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</si>
  <si>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</si>
  <si>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</si>
  <si>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</si>
  <si>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</si>
  <si>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</si>
  <si>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</si>
  <si>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</si>
  <si>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</si>
  <si>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</si>
  <si>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</si>
  <si>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</si>
  <si>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</si>
  <si>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</si>
  <si>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</si>
  <si>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</si>
  <si>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</si>
  <si>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</si>
  <si>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</si>
  <si>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</si>
  <si>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</si>
  <si>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</si>
  <si>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</si>
  <si>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</si>
  <si>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</si>
  <si>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</si>
  <si>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</si>
  <si>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</si>
  <si>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</si>
  <si>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</si>
  <si>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</si>
  <si>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</si>
  <si>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</si>
  <si>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</si>
  <si>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</si>
  <si>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</si>
  <si>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</si>
  <si>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</si>
  <si>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</si>
  <si>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</si>
  <si>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</si>
  <si>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</si>
  <si>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</si>
  <si>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</si>
  <si>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</si>
  <si>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</si>
  <si>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</si>
  <si>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</si>
  <si>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</si>
  <si>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</si>
  <si>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</si>
  <si>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</si>
  <si>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</si>
  <si>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</si>
  <si>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</si>
  <si>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</si>
  <si>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</si>
  <si>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</si>
  <si>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</si>
  <si>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</si>
  <si>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</si>
  <si>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</si>
  <si>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</si>
  <si>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</si>
  <si>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</si>
  <si>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</si>
  <si>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</si>
  <si>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</si>
  <si>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</si>
  <si>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</si>
  <si>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</si>
  <si>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</si>
  <si>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</si>
  <si>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</si>
  <si>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</si>
  <si>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</si>
  <si>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</si>
  <si>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</si>
  <si>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</si>
  <si>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</si>
  <si>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</si>
  <si>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</si>
  <si>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</si>
  <si>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</si>
  <si>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</si>
  <si>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</si>
  <si>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</si>
  <si>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</si>
  <si>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</si>
  <si>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</si>
  <si>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</si>
  <si>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</si>
  <si>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</si>
  <si>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</si>
  <si>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</si>
  <si>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</si>
  <si>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</si>
  <si>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</si>
  <si>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</si>
  <si>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</si>
  <si>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</si>
  <si>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</si>
  <si>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</si>
  <si>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</si>
  <si>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</si>
  <si>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</si>
  <si>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</si>
  <si>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</si>
  <si>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</si>
  <si>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</si>
  <si>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</si>
  <si>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</si>
  <si>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</si>
  <si>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</si>
  <si>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</si>
  <si>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</si>
  <si>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</si>
  <si>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</si>
  <si>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</si>
  <si>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</si>
  <si>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</si>
  <si>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</si>
  <si>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</si>
  <si>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</si>
  <si>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</si>
  <si>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</si>
  <si>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</si>
  <si>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</si>
  <si>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</si>
  <si>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</si>
  <si>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</si>
  <si>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</si>
  <si>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</si>
  <si>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</si>
  <si>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</si>
  <si>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</si>
  <si>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</si>
  <si>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</si>
  <si>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</si>
  <si>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</si>
  <si>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</si>
  <si>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</si>
  <si>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</si>
  <si>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</si>
  <si>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</si>
  <si>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</si>
  <si>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</si>
  <si>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</si>
  <si>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</si>
  <si>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</si>
  <si>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</si>
  <si>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</si>
  <si>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</si>
  <si>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</si>
  <si>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</si>
  <si>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</si>
  <si>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</si>
  <si>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</si>
  <si>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</si>
  <si>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</si>
  <si>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</si>
  <si>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</si>
  <si>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</si>
  <si>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</si>
  <si>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</si>
  <si>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</si>
  <si>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</si>
  <si>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</si>
  <si>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</si>
  <si>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</si>
  <si>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</si>
  <si>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</si>
  <si>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</si>
  <si>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</si>
  <si>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</si>
  <si>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</si>
  <si>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</si>
  <si>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</si>
  <si>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</si>
  <si>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</si>
  <si>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</si>
  <si>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</si>
  <si>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</si>
  <si>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</si>
  <si>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</si>
  <si>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</si>
  <si>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</si>
  <si>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</si>
  <si>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</si>
  <si>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</si>
  <si>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</si>
  <si>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</si>
  <si>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</si>
  <si>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</si>
  <si>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</si>
  <si>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</si>
  <si>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</si>
  <si>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</si>
  <si>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</si>
  <si>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</si>
  <si>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</si>
  <si>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</si>
  <si>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</si>
  <si>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</si>
  <si>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</si>
  <si>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</si>
  <si>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</si>
  <si>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</si>
  <si>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</si>
  <si>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</si>
  <si>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</si>
  <si>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</si>
  <si>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</si>
  <si>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</si>
  <si>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</si>
  <si>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</si>
  <si>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</si>
  <si>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</si>
  <si>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</si>
  <si>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</si>
  <si>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</si>
  <si>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</si>
  <si>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</si>
  <si>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</si>
  <si>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</si>
  <si>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</si>
  <si>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</si>
  <si>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</si>
  <si>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</si>
  <si>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</si>
  <si>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</si>
  <si>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</si>
  <si>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</si>
  <si>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</si>
  <si>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</si>
  <si>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</si>
  <si>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</si>
  <si>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</si>
  <si>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</si>
  <si>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</si>
  <si>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</si>
  <si>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</si>
  <si>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</si>
  <si>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</si>
  <si>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</si>
  <si>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</si>
  <si>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</si>
  <si>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</si>
  <si>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</si>
  <si>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</si>
  <si>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</si>
  <si>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</si>
  <si>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</si>
  <si>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</si>
  <si>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</si>
  <si>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</si>
  <si>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</si>
  <si>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</si>
  <si>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</si>
  <si>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</si>
  <si>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</si>
  <si>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</si>
  <si>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</si>
  <si>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</si>
  <si>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</si>
  <si>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</si>
  <si>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</si>
  <si>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</si>
  <si>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</si>
  <si>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</si>
  <si>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</si>
  <si>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</si>
  <si>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</si>
  <si>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</si>
  <si>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</si>
  <si>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</si>
  <si>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</si>
  <si>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</si>
  <si>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</si>
  <si>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</si>
  <si>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</si>
  <si>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</si>
  <si>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</si>
  <si>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</si>
  <si>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</si>
  <si>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</si>
  <si>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</si>
  <si>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</si>
  <si>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</si>
  <si>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</si>
  <si>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</si>
  <si>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</si>
  <si>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</si>
  <si>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</si>
  <si>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</si>
  <si>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</si>
  <si>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</si>
  <si>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</si>
  <si>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</si>
  <si>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</si>
  <si>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</si>
  <si>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</si>
  <si>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</si>
  <si>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</si>
  <si>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</si>
  <si>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</si>
  <si>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</si>
  <si>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</si>
  <si>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</si>
  <si>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</si>
  <si>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</si>
  <si>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</si>
  <si>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</si>
  <si>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</si>
  <si>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</si>
  <si>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</si>
  <si>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</si>
  <si>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</si>
  <si>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</si>
  <si>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</si>
  <si>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</si>
  <si>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</si>
  <si>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</si>
  <si>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</si>
  <si>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</si>
  <si>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</si>
  <si>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</si>
  <si>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</si>
  <si>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</si>
  <si>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</si>
  <si>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</si>
  <si>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</si>
  <si>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</si>
  <si>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</si>
  <si>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</si>
  <si>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</si>
  <si>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</si>
  <si>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</si>
  <si>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</si>
  <si>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</si>
  <si>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</si>
  <si>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</si>
  <si>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</si>
  <si>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</si>
  <si>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</si>
  <si>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</si>
  <si>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</si>
  <si>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</si>
  <si>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</si>
  <si>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</si>
  <si>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</si>
  <si>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</si>
  <si>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</si>
  <si>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</si>
  <si>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</si>
  <si>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</si>
  <si>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</si>
  <si>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</si>
  <si>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</si>
  <si>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</si>
  <si>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</si>
  <si>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</si>
  <si>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</si>
  <si>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</si>
  <si>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</si>
  <si>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</si>
  <si>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</si>
  <si>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</si>
  <si>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</si>
  <si>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</si>
  <si>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</si>
  <si>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</si>
  <si>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</si>
  <si>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</si>
  <si>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</si>
  <si>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</si>
  <si>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</si>
  <si>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</si>
  <si>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</si>
  <si>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</si>
  <si>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</si>
  <si>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</si>
  <si>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</si>
  <si>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</si>
  <si>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</si>
  <si>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</si>
  <si>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</si>
  <si>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</si>
  <si>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</si>
  <si>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</si>
  <si>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</si>
  <si>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</si>
  <si>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</si>
  <si>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</si>
  <si>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</si>
  <si>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</si>
  <si>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</si>
  <si>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</si>
  <si>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</si>
  <si>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</si>
  <si>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</si>
  <si>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</si>
  <si>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</si>
  <si>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</si>
  <si>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</si>
  <si>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</si>
  <si>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</si>
  <si>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</si>
  <si>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</si>
  <si>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</si>
  <si>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</si>
  <si>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</si>
  <si>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</si>
  <si>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</si>
  <si>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</si>
  <si>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</si>
  <si>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</si>
  <si>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</si>
  <si>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</si>
  <si>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</si>
  <si>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</si>
  <si>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</si>
  <si>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</si>
  <si>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</si>
  <si>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</si>
  <si>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</si>
  <si>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</si>
  <si>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</si>
  <si>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</si>
  <si>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</si>
  <si>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</si>
  <si>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</si>
  <si>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</si>
  <si>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</si>
  <si>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</si>
  <si>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</si>
  <si>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</si>
  <si>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</si>
  <si>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</si>
  <si>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</si>
  <si>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</si>
  <si>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</si>
  <si>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</si>
  <si>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</si>
  <si>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</si>
  <si>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</si>
  <si>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</si>
  <si>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</si>
  <si>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</si>
  <si>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</si>
  <si>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</si>
  <si>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</si>
  <si>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</si>
  <si>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</si>
  <si>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</si>
  <si>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</si>
  <si>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</si>
  <si>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</si>
  <si>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</si>
  <si>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数量</t>
    <phoneticPr fontId="2" type="noConversion"/>
  </si>
  <si>
    <t>int:&lt;&gt;</t>
    <phoneticPr fontId="2" type="noConversion"/>
  </si>
  <si>
    <t>rowId</t>
    <phoneticPr fontId="2" type="noConversion"/>
  </si>
  <si>
    <t>普通首次</t>
    <phoneticPr fontId="2" type="noConversion"/>
  </si>
  <si>
    <t>困难首次</t>
    <phoneticPr fontId="2" type="noConversion"/>
  </si>
  <si>
    <t>普通再次</t>
    <phoneticPr fontId="2" type="noConversion"/>
  </si>
  <si>
    <t>困难再次</t>
    <phoneticPr fontId="2" type="noConversion"/>
  </si>
  <si>
    <t>普通扫荡</t>
    <phoneticPr fontId="2" type="noConversion"/>
  </si>
  <si>
    <t>普通高战扫荡</t>
    <phoneticPr fontId="2" type="noConversion"/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</si>
  <si>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</si>
  <si>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</si>
  <si>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</si>
  <si>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</si>
  <si>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</si>
  <si>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</si>
  <si>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</si>
  <si>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</si>
  <si>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</si>
  <si>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</si>
  <si>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</si>
  <si>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</si>
  <si>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</si>
  <si>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</si>
  <si>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</si>
  <si>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</si>
  <si>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</si>
  <si>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</si>
  <si>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</si>
  <si>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</si>
  <si>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</si>
  <si>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</si>
  <si>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</si>
  <si>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</si>
  <si>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</si>
  <si>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</si>
  <si>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</si>
  <si>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</si>
  <si>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</si>
  <si>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</si>
  <si>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</si>
  <si>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</si>
  <si>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</si>
  <si>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</si>
  <si>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</si>
  <si>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</si>
  <si>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</si>
  <si>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</si>
  <si>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</si>
  <si>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</si>
  <si>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</si>
  <si>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</si>
  <si>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</si>
  <si>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</si>
  <si>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</si>
  <si>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</si>
  <si>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</si>
  <si>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</si>
  <si>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</si>
  <si>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</si>
  <si>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</si>
  <si>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</si>
  <si>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</si>
  <si>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</si>
  <si>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</si>
  <si>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</si>
  <si>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</si>
  <si>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</si>
  <si>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</si>
  <si>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</si>
  <si>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</si>
  <si>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</si>
  <si>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</si>
  <si>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</si>
  <si>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</si>
  <si>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</si>
  <si>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</si>
  <si>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</si>
  <si>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</si>
  <si>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</si>
  <si>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</si>
  <si>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</si>
  <si>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</si>
  <si>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</si>
  <si>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</si>
  <si>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</si>
  <si>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</si>
  <si>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</si>
  <si>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</si>
  <si>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</si>
  <si>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</si>
  <si>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</si>
  <si>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</si>
  <si>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</si>
  <si>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</si>
  <si>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</si>
  <si>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</si>
  <si>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</si>
  <si>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</si>
  <si>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</si>
  <si>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</si>
  <si>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</si>
  <si>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</si>
  <si>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</si>
  <si>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</si>
  <si>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</si>
  <si>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</si>
  <si>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</si>
  <si>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</si>
  <si>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</si>
  <si>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</si>
  <si>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</si>
  <si>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</si>
  <si>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</si>
  <si>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</si>
  <si>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</si>
  <si>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</si>
  <si>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</si>
  <si>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</si>
  <si>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</si>
  <si>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</si>
  <si>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</si>
  <si>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</si>
  <si>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</si>
  <si>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</si>
  <si>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</si>
  <si>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</si>
  <si>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</si>
  <si>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</si>
  <si>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</si>
  <si>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</si>
  <si>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</si>
  <si>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</si>
  <si>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</si>
  <si>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</si>
  <si>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</si>
  <si>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</si>
  <si>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</si>
  <si>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</si>
  <si>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</si>
  <si>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</si>
  <si>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</si>
  <si>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</si>
  <si>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</si>
  <si>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</si>
  <si>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</si>
  <si>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</si>
  <si>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</si>
  <si>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</si>
  <si>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</si>
  <si>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</si>
  <si>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</si>
  <si>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</si>
  <si>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</si>
  <si>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</si>
  <si>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</si>
  <si>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</si>
  <si>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</si>
  <si>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</si>
  <si>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</si>
  <si>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</si>
  <si>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</si>
  <si>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</si>
  <si>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</si>
  <si>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</si>
  <si>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</si>
  <si>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</si>
  <si>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</si>
  <si>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</si>
  <si>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</si>
  <si>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</si>
  <si>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</si>
  <si>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</si>
  <si>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</si>
  <si>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</si>
  <si>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</si>
  <si>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</si>
  <si>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</si>
  <si>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</si>
  <si>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</si>
  <si>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</si>
  <si>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</si>
  <si>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</si>
  <si>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</si>
  <si>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</si>
  <si>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</si>
  <si>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</si>
  <si>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</si>
  <si>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</si>
  <si>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</si>
  <si>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</si>
  <si>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</si>
  <si>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</si>
  <si>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</si>
  <si>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</si>
  <si>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</si>
  <si>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</si>
  <si>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</si>
  <si>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</si>
  <si>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</si>
  <si>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</si>
  <si>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</si>
  <si>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</si>
  <si>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</si>
  <si>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</si>
  <si>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</si>
  <si>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</si>
  <si>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</si>
  <si>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</si>
  <si>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</si>
  <si>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</si>
  <si>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</si>
  <si>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</si>
  <si>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</si>
  <si>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</si>
  <si>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</si>
  <si>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</si>
  <si>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</si>
  <si>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</si>
  <si>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</si>
  <si>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</si>
  <si>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</si>
  <si>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</si>
  <si>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</si>
  <si>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</si>
  <si>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</si>
  <si>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</si>
  <si>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</si>
  <si>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</si>
  <si>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</si>
  <si>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</si>
  <si>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</si>
  <si>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</si>
  <si>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</si>
  <si>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</si>
  <si>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</si>
  <si>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</si>
  <si>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</si>
  <si>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</si>
  <si>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</si>
  <si>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</si>
  <si>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</si>
  <si>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</si>
  <si>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</si>
  <si>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</si>
  <si>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</si>
  <si>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</si>
  <si>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</si>
  <si>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</si>
  <si>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</si>
  <si>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</si>
  <si>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</si>
  <si>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</si>
  <si>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</si>
  <si>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</si>
  <si>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</si>
  <si>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</si>
  <si>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</si>
  <si>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</si>
  <si>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</si>
  <si>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</si>
  <si>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</si>
  <si>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</si>
  <si>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</si>
  <si>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</si>
  <si>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</si>
  <si>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</si>
  <si>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</si>
  <si>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</si>
  <si>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</si>
  <si>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</si>
  <si>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</si>
  <si>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</si>
  <si>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</si>
  <si>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</si>
  <si>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</si>
  <si>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</si>
  <si>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</si>
  <si>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</si>
  <si>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</si>
  <si>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</si>
  <si>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</si>
  <si>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</si>
  <si>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</si>
  <si>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</si>
  <si>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</si>
  <si>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</si>
  <si>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</si>
  <si>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</si>
  <si>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</si>
  <si>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</si>
  <si>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</si>
  <si>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</si>
  <si>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</si>
  <si>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</si>
  <si>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</si>
  <si>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</si>
  <si>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</si>
  <si>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</si>
  <si>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</si>
  <si>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</si>
  <si>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</si>
  <si>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</si>
  <si>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</si>
  <si>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</si>
  <si>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</si>
  <si>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</si>
  <si>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</si>
  <si>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</si>
  <si>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</si>
  <si>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</si>
  <si>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</si>
  <si>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</si>
  <si>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</si>
  <si>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</si>
  <si>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</si>
  <si>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</si>
  <si>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</si>
  <si>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</si>
  <si>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</si>
  <si>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</si>
  <si>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</si>
  <si>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</si>
  <si>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</si>
  <si>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</si>
  <si>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</si>
  <si>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</si>
  <si>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</si>
  <si>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</si>
  <si>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</si>
  <si>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</si>
  <si>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</si>
  <si>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</si>
  <si>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</si>
  <si>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</si>
  <si>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</si>
  <si>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</si>
  <si>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</si>
  <si>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</si>
  <si>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</si>
  <si>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</si>
  <si>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</si>
  <si>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</si>
  <si>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</si>
  <si>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</si>
  <si>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</si>
  <si>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</si>
  <si>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</si>
  <si>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</si>
  <si>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</si>
  <si>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</si>
  <si>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</si>
  <si>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</si>
  <si>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</si>
  <si>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</si>
  <si>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</si>
  <si>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</si>
  <si>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</si>
  <si>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</si>
  <si>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</si>
  <si>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</si>
  <si>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</si>
  <si>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</si>
  <si>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</si>
  <si>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</si>
  <si>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</si>
  <si>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</si>
  <si>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</si>
  <si>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</si>
  <si>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</si>
  <si>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</si>
  <si>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</si>
  <si>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</si>
  <si>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</si>
  <si>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</si>
  <si>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</si>
  <si>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</si>
  <si>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</si>
  <si>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</si>
  <si>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</si>
  <si>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</si>
  <si>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</si>
  <si>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</si>
  <si>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</si>
  <si>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</si>
  <si>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</si>
  <si>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</si>
  <si>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</si>
  <si>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</si>
  <si>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</si>
  <si>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</si>
  <si>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</si>
  <si>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</si>
  <si>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</si>
  <si>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</si>
  <si>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</si>
  <si>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</si>
  <si>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</si>
  <si>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</si>
  <si>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</si>
  <si>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</si>
  <si>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</si>
  <si>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</si>
  <si>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</si>
  <si>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</si>
  <si>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</si>
  <si>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</si>
  <si>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</si>
  <si>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</si>
  <si>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</si>
  <si>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</si>
  <si>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</si>
  <si>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</si>
  <si>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</si>
  <si>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</si>
  <si>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</si>
  <si>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</si>
  <si>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</si>
  <si>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</si>
  <si>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</si>
  <si>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</si>
  <si>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</si>
  <si>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</si>
  <si>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</si>
  <si>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</si>
  <si>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</si>
  <si>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</si>
  <si>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</si>
  <si>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</si>
  <si>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</si>
  <si>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</si>
  <si>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</si>
  <si>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</si>
  <si>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</si>
  <si>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</si>
  <si>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</si>
  <si>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</si>
  <si>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</si>
  <si>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</si>
  <si>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</si>
  <si>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</si>
  <si>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</si>
  <si>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</si>
  <si>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</si>
  <si>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</si>
  <si>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</si>
  <si>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</si>
  <si>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</si>
  <si>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</si>
  <si>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</si>
  <si>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</si>
  <si>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</si>
  <si>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</si>
  <si>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</si>
  <si>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</si>
  <si>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</si>
  <si>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</si>
  <si>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</si>
  <si>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</si>
  <si>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</si>
  <si>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</si>
  <si>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</si>
  <si>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</si>
  <si>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</si>
  <si>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</si>
  <si>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</si>
  <si>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</si>
  <si>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</si>
  <si>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</si>
  <si>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</si>
  <si>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</si>
  <si>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</si>
  <si>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</si>
  <si>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</si>
  <si>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</si>
  <si>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</si>
  <si>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</si>
  <si>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</si>
  <si>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</si>
  <si>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</si>
  <si>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</si>
  <si>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</si>
  <si>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</si>
  <si>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</si>
  <si>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</si>
  <si>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</si>
  <si>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</si>
  <si>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</si>
  <si>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</si>
  <si>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</si>
  <si>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</si>
  <si>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</si>
  <si>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</si>
  <si>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</si>
  <si>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</si>
  <si>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</si>
  <si>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</si>
  <si>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</si>
  <si>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</si>
  <si>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</si>
  <si>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</si>
  <si>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</si>
  <si>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</si>
  <si>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</si>
  <si>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</si>
  <si>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</si>
  <si>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</si>
  <si>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</si>
  <si>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</si>
  <si>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</si>
  <si>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</si>
  <si>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</si>
  <si>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</si>
  <si>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</si>
  <si>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困难扫荡</t>
    <phoneticPr fontId="2" type="noConversion"/>
  </si>
  <si>
    <t>困难高战扫荡</t>
    <phoneticPr fontId="2" type="noConversion"/>
  </si>
  <si>
    <t>real_num</t>
    <phoneticPr fontId="2" type="noConversion"/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</si>
  <si>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</si>
  <si>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</si>
  <si>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</si>
  <si>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</si>
  <si>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</si>
  <si>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</si>
  <si>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</si>
  <si>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</si>
  <si>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</si>
  <si>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</si>
  <si>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</si>
  <si>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</si>
  <si>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</si>
  <si>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</si>
  <si>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</si>
  <si>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</si>
  <si>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</si>
  <si>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</si>
  <si>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</si>
  <si>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</si>
  <si>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</si>
  <si>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</si>
  <si>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</si>
  <si>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</si>
  <si>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</si>
  <si>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</si>
  <si>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</si>
  <si>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</si>
  <si>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</si>
  <si>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</si>
  <si>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</si>
  <si>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</si>
  <si>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</si>
  <si>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</si>
  <si>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</si>
  <si>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</si>
  <si>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</si>
  <si>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</si>
  <si>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</si>
  <si>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</si>
  <si>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</si>
  <si>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</si>
  <si>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</si>
  <si>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</si>
  <si>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</si>
  <si>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</si>
  <si>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</si>
  <si>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</si>
  <si>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</si>
  <si>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</si>
  <si>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</si>
  <si>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</si>
  <si>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</si>
  <si>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</si>
  <si>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</si>
  <si>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</si>
  <si>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</si>
  <si>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</si>
  <si>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</si>
  <si>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</si>
  <si>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</si>
  <si>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</si>
  <si>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</si>
  <si>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</si>
  <si>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</si>
  <si>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</si>
  <si>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</si>
  <si>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</si>
  <si>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</si>
  <si>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</si>
  <si>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</si>
  <si>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</si>
  <si>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</si>
  <si>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</si>
  <si>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</si>
  <si>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</si>
  <si>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</si>
  <si>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</si>
  <si>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</si>
  <si>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</si>
  <si>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</si>
  <si>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</si>
  <si>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</si>
  <si>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</si>
  <si>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</si>
  <si>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</si>
  <si>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</si>
  <si>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</si>
  <si>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</si>
  <si>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</si>
  <si>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</si>
  <si>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</si>
  <si>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</si>
  <si>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</si>
  <si>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</si>
  <si>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</si>
  <si>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</si>
  <si>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</si>
  <si>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</si>
  <si>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</si>
  <si>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</si>
  <si>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</si>
  <si>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</si>
  <si>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</si>
  <si>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</si>
  <si>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</si>
  <si>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</si>
  <si>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</si>
  <si>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</si>
  <si>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</si>
  <si>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</si>
  <si>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</si>
  <si>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</si>
  <si>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</si>
  <si>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</si>
  <si>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</si>
  <si>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</si>
  <si>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</si>
  <si>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</si>
  <si>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</si>
  <si>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</si>
  <si>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</si>
  <si>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</si>
  <si>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</si>
  <si>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</si>
  <si>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</si>
  <si>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</si>
  <si>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</si>
  <si>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</si>
  <si>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</si>
  <si>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</si>
  <si>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</si>
  <si>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</si>
  <si>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</si>
  <si>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</si>
  <si>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</si>
  <si>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</si>
  <si>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</si>
  <si>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</si>
  <si>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</si>
  <si>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</si>
  <si>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</si>
  <si>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</si>
  <si>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</si>
  <si>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</si>
  <si>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</si>
  <si>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</si>
  <si>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</si>
  <si>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</si>
  <si>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</si>
  <si>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</si>
  <si>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</si>
  <si>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</si>
  <si>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</si>
  <si>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</si>
  <si>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</si>
  <si>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</si>
  <si>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</si>
  <si>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</si>
  <si>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</si>
  <si>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</si>
  <si>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</si>
  <si>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</si>
  <si>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</si>
  <si>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</si>
  <si>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</si>
  <si>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</si>
  <si>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</si>
  <si>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</si>
  <si>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</si>
  <si>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</si>
  <si>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</si>
  <si>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</si>
  <si>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</si>
  <si>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</si>
  <si>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</si>
  <si>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</si>
  <si>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</si>
  <si>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</si>
  <si>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</si>
  <si>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</si>
  <si>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</si>
  <si>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</si>
  <si>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</si>
  <si>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</si>
  <si>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</si>
  <si>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</si>
  <si>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</si>
  <si>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</si>
  <si>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</si>
  <si>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</si>
  <si>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</si>
  <si>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</si>
  <si>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</si>
  <si>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</si>
  <si>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</si>
  <si>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</si>
  <si>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</si>
  <si>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</si>
  <si>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</si>
  <si>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</si>
  <si>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</si>
  <si>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</si>
  <si>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</si>
  <si>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</si>
  <si>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</si>
  <si>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</si>
  <si>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</si>
  <si>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</si>
  <si>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</si>
  <si>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</si>
  <si>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</si>
  <si>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</si>
  <si>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</si>
  <si>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</si>
  <si>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</si>
  <si>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</si>
  <si>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</si>
  <si>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</si>
  <si>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</si>
  <si>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</si>
  <si>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</si>
  <si>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</si>
  <si>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</si>
  <si>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</si>
  <si>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</si>
  <si>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</si>
  <si>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</si>
  <si>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</si>
  <si>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</si>
  <si>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</si>
  <si>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</si>
  <si>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</si>
  <si>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</si>
  <si>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</si>
  <si>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</si>
  <si>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</si>
  <si>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</si>
  <si>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</si>
  <si>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</si>
  <si>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</si>
  <si>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</si>
  <si>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</si>
  <si>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</si>
  <si>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</si>
  <si>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</si>
  <si>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</si>
  <si>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</si>
  <si>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</si>
  <si>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</si>
  <si>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</si>
  <si>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</si>
  <si>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</si>
  <si>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</si>
  <si>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</si>
  <si>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</si>
  <si>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</si>
  <si>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</si>
  <si>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</si>
  <si>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</si>
  <si>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</si>
  <si>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</si>
  <si>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</si>
  <si>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</si>
  <si>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</si>
  <si>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</si>
  <si>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</si>
  <si>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</si>
  <si>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</si>
  <si>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</si>
  <si>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</si>
  <si>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</si>
  <si>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</si>
  <si>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</si>
  <si>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</si>
  <si>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</si>
  <si>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</si>
  <si>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</si>
  <si>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</si>
  <si>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</si>
  <si>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</si>
  <si>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</si>
  <si>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</si>
  <si>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</si>
  <si>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</si>
  <si>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</si>
  <si>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</si>
  <si>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</si>
  <si>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</si>
  <si>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</si>
  <si>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</si>
  <si>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</si>
  <si>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</si>
  <si>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</si>
  <si>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</si>
  <si>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</si>
  <si>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</si>
  <si>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</si>
  <si>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</si>
  <si>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</si>
  <si>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</si>
  <si>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</si>
  <si>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</si>
  <si>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</si>
  <si>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</si>
  <si>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</si>
  <si>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</si>
  <si>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</si>
  <si>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</si>
  <si>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</si>
  <si>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</si>
  <si>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</si>
  <si>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</si>
  <si>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</si>
  <si>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</si>
  <si>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</si>
  <si>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</si>
  <si>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</si>
  <si>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</si>
  <si>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</si>
  <si>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</si>
  <si>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</si>
  <si>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</si>
  <si>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</si>
  <si>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</si>
  <si>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</si>
  <si>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</si>
  <si>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</si>
  <si>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</si>
  <si>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</si>
  <si>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</si>
  <si>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</si>
  <si>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</si>
  <si>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</si>
  <si>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</si>
  <si>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</si>
  <si>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</si>
  <si>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</si>
  <si>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</si>
  <si>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</si>
  <si>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</si>
  <si>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</si>
  <si>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</si>
  <si>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</si>
  <si>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</si>
  <si>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</si>
  <si>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</si>
  <si>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</si>
  <si>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</si>
  <si>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</si>
  <si>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</si>
  <si>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</si>
  <si>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</si>
  <si>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</si>
  <si>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</si>
  <si>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</si>
  <si>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</si>
  <si>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</si>
  <si>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</si>
  <si>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</si>
  <si>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</si>
  <si>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</si>
  <si>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</si>
  <si>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</si>
  <si>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</si>
  <si>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</si>
  <si>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</si>
  <si>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</si>
  <si>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</si>
  <si>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</si>
  <si>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</si>
  <si>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</si>
  <si>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</si>
  <si>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</si>
  <si>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</si>
  <si>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</si>
  <si>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</si>
  <si>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</si>
  <si>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</si>
  <si>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</si>
  <si>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</si>
  <si>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</si>
  <si>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</si>
  <si>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</si>
  <si>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</si>
  <si>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</si>
  <si>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</si>
  <si>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</si>
  <si>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</si>
  <si>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</si>
  <si>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</si>
  <si>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</si>
  <si>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</si>
  <si>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</si>
  <si>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</si>
  <si>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</si>
  <si>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</si>
  <si>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</si>
  <si>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</si>
  <si>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</si>
  <si>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</si>
  <si>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</si>
  <si>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</si>
  <si>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</si>
  <si>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</si>
  <si>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</si>
  <si>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</si>
  <si>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</si>
  <si>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</si>
  <si>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</si>
  <si>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</si>
  <si>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</si>
  <si>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</si>
  <si>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</si>
  <si>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</si>
  <si>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</si>
  <si>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</si>
  <si>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</si>
  <si>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</si>
  <si>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</si>
  <si>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</si>
  <si>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</si>
  <si>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</si>
  <si>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</si>
  <si>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</si>
  <si>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</si>
  <si>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</si>
  <si>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</si>
  <si>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</si>
  <si>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</si>
  <si>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</si>
  <si>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</si>
  <si>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</si>
  <si>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</si>
  <si>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</si>
  <si>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</si>
  <si>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</si>
  <si>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</si>
  <si>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</si>
  <si>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</si>
  <si>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</si>
  <si>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</si>
  <si>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</si>
  <si>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</si>
  <si>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</si>
  <si>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</si>
  <si>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</si>
  <si>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</si>
  <si>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</si>
  <si>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</si>
  <si>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</si>
  <si>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</si>
  <si>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</si>
  <si>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</si>
  <si>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</si>
  <si>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</si>
  <si>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</si>
  <si>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</si>
  <si>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</si>
  <si>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</si>
  <si>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</si>
  <si>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</si>
  <si>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</si>
  <si>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</si>
  <si>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</si>
  <si>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</si>
  <si>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</si>
  <si>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</si>
  <si>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</si>
  <si>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</si>
  <si>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</si>
  <si>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</si>
  <si>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</si>
  <si>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</si>
  <si>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</si>
  <si>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</si>
  <si>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</si>
  <si>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</si>
  <si>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</si>
  <si>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</si>
  <si>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</si>
  <si>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</si>
  <si>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</si>
  <si>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</si>
  <si>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</si>
  <si>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</si>
  <si>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</si>
  <si>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</si>
  <si>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</si>
  <si>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</si>
  <si>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</si>
  <si>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</si>
  <si>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</si>
  <si>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</si>
  <si>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</si>
  <si>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</si>
  <si>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</si>
  <si>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</si>
  <si>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</si>
  <si>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</si>
  <si>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</si>
  <si>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</si>
  <si>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</si>
  <si>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</si>
  <si>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</si>
  <si>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</si>
  <si>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</si>
  <si>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</si>
  <si>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</si>
  <si>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</si>
  <si>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</si>
  <si>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</si>
  <si>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</si>
  <si>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</si>
  <si>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</si>
  <si>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</si>
  <si>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</si>
  <si>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</si>
  <si>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</si>
  <si>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</si>
  <si>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</si>
  <si>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</si>
  <si>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</si>
  <si>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</si>
  <si>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</si>
  <si>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</si>
  <si>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</si>
  <si>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</si>
  <si>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</si>
  <si>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</si>
  <si>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</si>
  <si>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</si>
  <si>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</si>
  <si>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</si>
  <si>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</si>
  <si>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</si>
  <si>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</si>
  <si>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</si>
  <si>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</si>
  <si>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</si>
  <si>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</si>
  <si>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</si>
  <si>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</si>
  <si>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</si>
  <si>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</si>
  <si>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</si>
  <si>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</si>
  <si>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</si>
  <si>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</si>
  <si>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</si>
  <si>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</si>
  <si>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</si>
  <si>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</si>
  <si>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</si>
  <si>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</si>
  <si>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</si>
  <si>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</si>
  <si>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</si>
  <si>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</si>
  <si>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</si>
  <si>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</si>
  <si>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</si>
  <si>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</si>
  <si>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</si>
  <si>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</si>
  <si>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</si>
  <si>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</si>
  <si>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</si>
  <si>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</si>
  <si>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</si>
  <si>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</si>
  <si>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</si>
  <si>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</si>
  <si>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</si>
  <si>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</si>
  <si>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</si>
  <si>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</si>
  <si>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</si>
  <si>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</si>
  <si>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</si>
  <si>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</si>
  <si>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</si>
  <si>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</si>
  <si>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</si>
  <si>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</si>
  <si>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</si>
  <si>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</si>
  <si>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</si>
  <si>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</si>
  <si>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</si>
  <si>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</si>
  <si>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</si>
  <si>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</si>
  <si>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</si>
  <si>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</si>
  <si>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</si>
  <si>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</si>
  <si>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</si>
  <si>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</si>
  <si>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</si>
  <si>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</si>
  <si>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</si>
  <si>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</si>
  <si>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</si>
  <si>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</si>
  <si>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</si>
  <si>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</si>
  <si>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</si>
  <si>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</si>
  <si>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</si>
  <si>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</si>
  <si>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</si>
  <si>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</si>
  <si>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</si>
  <si>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</si>
  <si>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</si>
  <si>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</si>
  <si>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</si>
  <si>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</si>
  <si>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</si>
  <si>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</si>
  <si>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</si>
  <si>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</si>
  <si>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</si>
  <si>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</si>
  <si>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</si>
  <si>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</si>
  <si>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</si>
  <si>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</si>
  <si>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</si>
  <si>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</si>
  <si>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</si>
  <si>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</si>
  <si>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</si>
  <si>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</si>
  <si>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</si>
  <si>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</si>
  <si>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</si>
  <si>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</si>
  <si>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</si>
  <si>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</si>
  <si>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</si>
  <si>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</si>
  <si>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</si>
  <si>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</si>
  <si>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</si>
  <si>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</si>
  <si>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</si>
  <si>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</si>
  <si>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</si>
  <si>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</si>
  <si>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</si>
  <si>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</si>
  <si>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</si>
  <si>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</si>
  <si>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</si>
  <si>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</si>
  <si>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</si>
  <si>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</si>
  <si>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</si>
  <si>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</si>
  <si>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</si>
  <si>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</si>
  <si>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</si>
  <si>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</si>
  <si>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</si>
  <si>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</si>
  <si>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</si>
  <si>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</si>
  <si>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</si>
  <si>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</si>
  <si>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</si>
  <si>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</si>
  <si>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</si>
  <si>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</si>
  <si>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</si>
  <si>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</si>
  <si>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</si>
  <si>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</si>
  <si>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</si>
  <si>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</si>
  <si>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</si>
  <si>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</si>
  <si>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</si>
  <si>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</si>
  <si>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</si>
  <si>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</si>
  <si>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</si>
  <si>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</si>
  <si>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</si>
  <si>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</si>
  <si>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</si>
  <si>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</si>
  <si>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</si>
  <si>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</si>
  <si>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</si>
  <si>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</si>
  <si>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</si>
  <si>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</si>
  <si>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</si>
  <si>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</si>
  <si>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</si>
  <si>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</si>
  <si>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</si>
  <si>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</si>
  <si>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</si>
  <si>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</si>
  <si>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</si>
  <si>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</si>
  <si>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</si>
  <si>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</si>
  <si>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</si>
  <si>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</si>
  <si>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</si>
  <si>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</si>
  <si>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</si>
  <si>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</si>
  <si>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</si>
  <si>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</si>
  <si>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</si>
  <si>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</si>
  <si>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</si>
  <si>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</si>
  <si>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</si>
  <si>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</si>
  <si>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</si>
  <si>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</si>
  <si>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</si>
  <si>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</si>
  <si>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</si>
  <si>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</si>
  <si>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</si>
  <si>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</si>
  <si>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</si>
  <si>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</si>
  <si>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</si>
  <si>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</si>
  <si>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</si>
  <si>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</si>
  <si>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</si>
  <si>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</si>
  <si>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</si>
  <si>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</si>
  <si>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</si>
  <si>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</si>
  <si>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</si>
  <si>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</si>
  <si>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</si>
  <si>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</si>
  <si>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</si>
  <si>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</si>
  <si>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</si>
  <si>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</si>
  <si>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</si>
  <si>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</si>
  <si>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</si>
  <si>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</si>
  <si>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</si>
  <si>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</si>
  <si>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</si>
  <si>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</si>
  <si>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</si>
  <si>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</si>
  <si>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</si>
  <si>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</si>
  <si>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</si>
  <si>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</si>
  <si>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</si>
  <si>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</si>
  <si>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</si>
  <si>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</si>
  <si>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</si>
  <si>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</si>
  <si>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</si>
  <si>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</si>
  <si>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</si>
  <si>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</si>
  <si>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</si>
  <si>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</si>
  <si>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</si>
  <si>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</si>
  <si>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</si>
  <si>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</si>
  <si>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</si>
  <si>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</si>
  <si>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</si>
  <si>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</si>
  <si>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</si>
  <si>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</si>
  <si>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</si>
  <si>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</si>
  <si>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</si>
  <si>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</si>
  <si>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</si>
  <si>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</si>
  <si>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</si>
  <si>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</si>
  <si>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</si>
  <si>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</si>
  <si>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</si>
  <si>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</si>
  <si>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</si>
  <si>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</si>
  <si>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</si>
  <si>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</si>
  <si>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</si>
  <si>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</si>
  <si>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</si>
  <si>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</si>
  <si>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</si>
  <si>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</si>
  <si>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</si>
  <si>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</si>
  <si>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</si>
  <si>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</si>
  <si>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</si>
  <si>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</si>
  <si>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</si>
  <si>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</si>
  <si>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</si>
  <si>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</si>
  <si>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</si>
  <si>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</si>
  <si>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</si>
  <si>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</si>
  <si>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</si>
  <si>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</si>
  <si>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</si>
  <si>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</si>
  <si>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</si>
  <si>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</si>
  <si>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</si>
  <si>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</si>
  <si>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</si>
  <si>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</si>
  <si>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</si>
  <si>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</si>
  <si>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</si>
  <si>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</si>
  <si>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</si>
  <si>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</si>
  <si>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</si>
  <si>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</si>
  <si>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</si>
  <si>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</si>
  <si>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</si>
  <si>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</si>
  <si>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</si>
  <si>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</si>
  <si>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</si>
  <si>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</si>
  <si>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</si>
  <si>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</si>
  <si>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</si>
  <si>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</si>
  <si>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</si>
  <si>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</si>
  <si>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</si>
  <si>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</si>
  <si>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</si>
  <si>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</si>
  <si>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</si>
  <si>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</si>
  <si>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</si>
  <si>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</si>
  <si>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</si>
  <si>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</si>
  <si>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</si>
  <si>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</si>
  <si>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</si>
  <si>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</si>
  <si>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</si>
  <si>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</si>
  <si>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</si>
  <si>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</si>
  <si>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</si>
  <si>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</si>
  <si>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</si>
  <si>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</si>
  <si>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</si>
  <si>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</si>
  <si>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</si>
  <si>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</si>
  <si>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</si>
  <si>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</si>
  <si>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</si>
  <si>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</si>
  <si>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</si>
  <si>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</si>
  <si>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</si>
  <si>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</si>
  <si>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</si>
  <si>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</si>
  <si>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</si>
  <si>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</si>
  <si>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</si>
  <si>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</si>
  <si>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</si>
  <si>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</si>
  <si>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</si>
  <si>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</si>
  <si>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</si>
  <si>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</si>
  <si>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</si>
  <si>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</si>
  <si>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</si>
  <si>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</si>
  <si>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</si>
  <si>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</si>
  <si>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</si>
  <si>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</si>
  <si>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</si>
  <si>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</si>
  <si>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</si>
  <si>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</si>
  <si>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</si>
  <si>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</si>
  <si>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</si>
  <si>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</si>
  <si>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</si>
  <si>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</si>
  <si>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</si>
  <si>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</si>
  <si>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</si>
  <si>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</si>
  <si>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</si>
  <si>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</si>
  <si>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</si>
  <si>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</si>
  <si>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</si>
  <si>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</si>
  <si>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</si>
  <si>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</si>
  <si>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</si>
  <si>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</si>
  <si>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</si>
  <si>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</si>
  <si>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</si>
  <si>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</si>
  <si>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</si>
  <si>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</si>
  <si>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</si>
  <si>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</si>
  <si>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</si>
  <si>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</si>
  <si>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</si>
  <si>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</si>
  <si>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</si>
  <si>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</si>
  <si>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</si>
  <si>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</si>
  <si>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</si>
  <si>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</si>
  <si>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</si>
  <si>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</si>
  <si>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</si>
  <si>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</si>
  <si>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</si>
  <si>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</si>
  <si>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</si>
  <si>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</si>
  <si>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</si>
  <si>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</si>
  <si>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</si>
  <si>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</si>
  <si>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</si>
  <si>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</si>
  <si>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</si>
  <si>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</si>
  <si>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</si>
  <si>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</si>
  <si>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</si>
  <si>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</si>
  <si>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</si>
  <si>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</si>
  <si>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</si>
  <si>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</si>
  <si>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</si>
  <si>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</si>
  <si>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</si>
  <si>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</si>
  <si>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</si>
  <si>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</si>
  <si>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</si>
  <si>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</si>
  <si>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</si>
  <si>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</si>
  <si>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</si>
  <si>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</si>
  <si>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</si>
  <si>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</si>
  <si>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</si>
  <si>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</si>
  <si>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</si>
  <si>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</si>
  <si>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</si>
  <si>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</si>
  <si>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</si>
  <si>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</si>
  <si>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</si>
  <si>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</si>
  <si>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</si>
  <si>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</si>
  <si>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</si>
  <si>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</si>
  <si>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</si>
  <si>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</si>
  <si>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</si>
  <si>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章节</t>
    <phoneticPr fontId="2" type="noConversion"/>
  </si>
  <si>
    <t>产出位</t>
    <phoneticPr fontId="2" type="noConversion"/>
  </si>
  <si>
    <t>困难关1-1扫荡</t>
    <phoneticPr fontId="2" type="noConversion"/>
  </si>
  <si>
    <t>困难关1-2扫荡</t>
    <phoneticPr fontId="2" type="noConversion"/>
  </si>
  <si>
    <t>普通关2-1扫荡</t>
    <phoneticPr fontId="2" type="noConversion"/>
  </si>
  <si>
    <t>普通关2-2扫荡</t>
    <phoneticPr fontId="2" type="noConversion"/>
  </si>
  <si>
    <t>困难关2-1扫荡</t>
    <phoneticPr fontId="2" type="noConversion"/>
  </si>
  <si>
    <t>困难关2-2扫荡</t>
    <phoneticPr fontId="2" type="noConversion"/>
  </si>
  <si>
    <t>普通关3-1扫荡</t>
    <phoneticPr fontId="2" type="noConversion"/>
  </si>
  <si>
    <t>普通关3-2扫荡</t>
    <phoneticPr fontId="2" type="noConversion"/>
  </si>
  <si>
    <t>普通关3-3扫荡</t>
    <phoneticPr fontId="2" type="noConversion"/>
  </si>
  <si>
    <t>普通关3-4扫荡</t>
    <phoneticPr fontId="2" type="noConversion"/>
  </si>
  <si>
    <t>困难关4-1扫荡</t>
  </si>
  <si>
    <t>困难关4-2扫荡</t>
  </si>
  <si>
    <t>困难关4-3扫荡</t>
  </si>
  <si>
    <t>困难关4-4扫荡</t>
  </si>
  <si>
    <t>困难关3-1扫荡</t>
    <phoneticPr fontId="2" type="noConversion"/>
  </si>
  <si>
    <t>困难关3-2扫荡</t>
    <phoneticPr fontId="2" type="noConversion"/>
  </si>
  <si>
    <t>困难关3-3扫荡</t>
    <phoneticPr fontId="2" type="noConversion"/>
  </si>
  <si>
    <t>困难关3-4扫荡</t>
    <phoneticPr fontId="2" type="noConversion"/>
  </si>
  <si>
    <t>普通关4-1扫荡</t>
  </si>
  <si>
    <t>普通关4-2扫荡</t>
  </si>
  <si>
    <t>普通关4-3扫荡</t>
  </si>
  <si>
    <t>普通关4-4扫荡</t>
  </si>
  <si>
    <t>普通关5-1扫荡</t>
    <phoneticPr fontId="2" type="noConversion"/>
  </si>
  <si>
    <t>普通关5-2扫荡</t>
    <phoneticPr fontId="2" type="noConversion"/>
  </si>
  <si>
    <t>普通关5-3扫荡</t>
    <phoneticPr fontId="2" type="noConversion"/>
  </si>
  <si>
    <t>普通关5-4扫荡</t>
    <phoneticPr fontId="2" type="noConversion"/>
  </si>
  <si>
    <t>困难关5-1扫荡</t>
    <phoneticPr fontId="2" type="noConversion"/>
  </si>
  <si>
    <t>困难关5-2扫荡</t>
    <phoneticPr fontId="2" type="noConversion"/>
  </si>
  <si>
    <t>困难关5-3扫荡</t>
    <phoneticPr fontId="2" type="noConversion"/>
  </si>
  <si>
    <t>困难关5-4扫荡</t>
    <phoneticPr fontId="2" type="noConversion"/>
  </si>
  <si>
    <t>普通关6-1扫荡</t>
    <phoneticPr fontId="2" type="noConversion"/>
  </si>
  <si>
    <t>普通关6-2扫荡</t>
    <phoneticPr fontId="2" type="noConversion"/>
  </si>
  <si>
    <t>普通关6-3扫荡</t>
    <phoneticPr fontId="2" type="noConversion"/>
  </si>
  <si>
    <t>普通关6-4扫荡</t>
    <phoneticPr fontId="2" type="noConversion"/>
  </si>
  <si>
    <t>困难关6-1扫荡</t>
    <phoneticPr fontId="2" type="noConversion"/>
  </si>
  <si>
    <t>困难关6-2扫荡</t>
    <phoneticPr fontId="2" type="noConversion"/>
  </si>
  <si>
    <t>困难关6-3扫荡</t>
    <phoneticPr fontId="2" type="noConversion"/>
  </si>
  <si>
    <t>困难关6-4扫荡</t>
    <phoneticPr fontId="2" type="noConversion"/>
  </si>
  <si>
    <t>普通关7-1扫荡</t>
    <phoneticPr fontId="2" type="noConversion"/>
  </si>
  <si>
    <t>普通关7-2扫荡</t>
    <phoneticPr fontId="2" type="noConversion"/>
  </si>
  <si>
    <t>普通关7-3扫荡</t>
    <phoneticPr fontId="2" type="noConversion"/>
  </si>
  <si>
    <t>普通关7-4扫荡</t>
    <phoneticPr fontId="2" type="noConversion"/>
  </si>
  <si>
    <t>困难关7-1扫荡</t>
    <phoneticPr fontId="2" type="noConversion"/>
  </si>
  <si>
    <t>困难关7-2扫荡</t>
    <phoneticPr fontId="2" type="noConversion"/>
  </si>
  <si>
    <t>困难关7-3扫荡</t>
    <phoneticPr fontId="2" type="noConversion"/>
  </si>
  <si>
    <t>困难关7-4扫荡</t>
    <phoneticPr fontId="2" type="noConversion"/>
  </si>
  <si>
    <t>普通关8-1扫荡</t>
    <phoneticPr fontId="2" type="noConversion"/>
  </si>
  <si>
    <t>普通关8-2扫荡</t>
    <phoneticPr fontId="2" type="noConversion"/>
  </si>
  <si>
    <t>普通关8-3扫荡</t>
    <phoneticPr fontId="2" type="noConversion"/>
  </si>
  <si>
    <t>普通关8-4扫荡</t>
    <phoneticPr fontId="2" type="noConversion"/>
  </si>
  <si>
    <t>困难关8-1扫荡</t>
    <phoneticPr fontId="2" type="noConversion"/>
  </si>
  <si>
    <t>困难关8-2扫荡</t>
    <phoneticPr fontId="2" type="noConversion"/>
  </si>
  <si>
    <t>困难关8-3扫荡</t>
    <phoneticPr fontId="2" type="noConversion"/>
  </si>
  <si>
    <t>困难关8-4扫荡</t>
    <phoneticPr fontId="2" type="noConversion"/>
  </si>
  <si>
    <t>普通关9-1扫荡</t>
    <phoneticPr fontId="2" type="noConversion"/>
  </si>
  <si>
    <t>普通关9-2扫荡</t>
    <phoneticPr fontId="2" type="noConversion"/>
  </si>
  <si>
    <t>普通关9-3扫荡</t>
    <phoneticPr fontId="2" type="noConversion"/>
  </si>
  <si>
    <t>普通关9-4扫荡</t>
    <phoneticPr fontId="2" type="noConversion"/>
  </si>
  <si>
    <t>困难关9-1扫荡</t>
    <phoneticPr fontId="2" type="noConversion"/>
  </si>
  <si>
    <t>困难关9-2扫荡</t>
    <phoneticPr fontId="2" type="noConversion"/>
  </si>
  <si>
    <t>困难关9-3扫荡</t>
    <phoneticPr fontId="2" type="noConversion"/>
  </si>
  <si>
    <t>困难关9-4扫荡</t>
    <phoneticPr fontId="2" type="noConversion"/>
  </si>
  <si>
    <t>金币</t>
    <phoneticPr fontId="2" type="noConversion"/>
  </si>
  <si>
    <t>普通关1-1扫荡</t>
    <phoneticPr fontId="2" type="noConversion"/>
  </si>
  <si>
    <t>普通关1-2扫荡</t>
    <phoneticPr fontId="2" type="noConversion"/>
  </si>
  <si>
    <t>ID</t>
    <phoneticPr fontId="2" type="noConversion"/>
  </si>
  <si>
    <t>award.id</t>
    <phoneticPr fontId="2" type="noConversion"/>
  </si>
  <si>
    <t>award.num</t>
    <phoneticPr fontId="2" type="noConversion"/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</si>
  <si>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</si>
  <si>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</si>
  <si>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</si>
  <si>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</si>
  <si>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</si>
  <si>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</si>
  <si>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</si>
  <si>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</si>
  <si>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</si>
  <si>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</si>
  <si>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</si>
  <si>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</si>
  <si>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</si>
  <si>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</si>
  <si>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</si>
  <si>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</si>
  <si>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</si>
  <si>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</si>
  <si>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</si>
  <si>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</si>
  <si>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困难关4-1高战扫荡</t>
  </si>
  <si>
    <t>困难关4-2高战扫荡</t>
  </si>
  <si>
    <t>困难关4-3高战扫荡</t>
  </si>
  <si>
    <t>困难关4-4高战扫荡</t>
  </si>
  <si>
    <t>普通关5-1高战扫荡</t>
  </si>
  <si>
    <t>普通关5-2高战扫荡</t>
  </si>
  <si>
    <t>普通关5-3高战扫荡</t>
  </si>
  <si>
    <t>普通关5-4高战扫荡</t>
  </si>
  <si>
    <t>困难关5-1高战扫荡</t>
  </si>
  <si>
    <t>困难关5-2高战扫荡</t>
  </si>
  <si>
    <t>困难关5-3高战扫荡</t>
  </si>
  <si>
    <t>困难关5-4高战扫荡</t>
  </si>
  <si>
    <t>普通关6-1高战扫荡</t>
  </si>
  <si>
    <t>普通关6-2高战扫荡</t>
  </si>
  <si>
    <t>普通关6-3高战扫荡</t>
  </si>
  <si>
    <t>普通关6-4高战扫荡</t>
  </si>
  <si>
    <t>困难关6-1高战扫荡</t>
  </si>
  <si>
    <t>困难关6-2高战扫荡</t>
  </si>
  <si>
    <t>困难关6-3高战扫荡</t>
  </si>
  <si>
    <t>困难关6-4高战扫荡</t>
  </si>
  <si>
    <t>普通关7-1高战扫荡</t>
  </si>
  <si>
    <t>普通关7-2高战扫荡</t>
  </si>
  <si>
    <t>普通关7-3高战扫荡</t>
  </si>
  <si>
    <t>普通关7-4高战扫荡</t>
  </si>
  <si>
    <t>困难关7-1高战扫荡</t>
  </si>
  <si>
    <t>困难关7-2高战扫荡</t>
  </si>
  <si>
    <t>困难关7-3高战扫荡</t>
  </si>
  <si>
    <t>困难关7-4高战扫荡</t>
  </si>
  <si>
    <t>普通关8-1高战扫荡</t>
  </si>
  <si>
    <t>普通关8-2高战扫荡</t>
  </si>
  <si>
    <t>普通关8-3高战扫荡</t>
  </si>
  <si>
    <t>普通关8-4高战扫荡</t>
  </si>
  <si>
    <t>困难关8-1高战扫荡</t>
  </si>
  <si>
    <t>困难关8-2高战扫荡</t>
  </si>
  <si>
    <t>困难关8-3高战扫荡</t>
  </si>
  <si>
    <t>困难关8-4高战扫荡</t>
  </si>
  <si>
    <t>普通关9-1高战扫荡</t>
  </si>
  <si>
    <t>普通关9-2高战扫荡</t>
  </si>
  <si>
    <t>普通关9-3高战扫荡</t>
  </si>
  <si>
    <t>普通关9-4高战扫荡</t>
  </si>
  <si>
    <t>困难关9-1高战扫荡</t>
  </si>
  <si>
    <t>困难关9-2高战扫荡</t>
  </si>
  <si>
    <t>困难关9-3高战扫荡</t>
  </si>
  <si>
    <t>困难关9-4高战扫荡</t>
  </si>
  <si>
    <t>金币</t>
    <phoneticPr fontId="2" type="noConversion"/>
  </si>
  <si>
    <t>难度</t>
    <phoneticPr fontId="2" type="noConversion"/>
  </si>
  <si>
    <t>加成</t>
    <phoneticPr fontId="2" type="noConversion"/>
  </si>
  <si>
    <t>普通关4-5扫荡</t>
  </si>
  <si>
    <t>困难关4-5扫荡</t>
  </si>
  <si>
    <t>普通关5-5扫荡</t>
  </si>
  <si>
    <t>困难关5-5扫荡</t>
  </si>
  <si>
    <t>普通关6-5扫荡</t>
  </si>
  <si>
    <t>困难关6-5扫荡</t>
  </si>
  <si>
    <t>普通关7-5扫荡</t>
  </si>
  <si>
    <t>困难关7-5扫荡</t>
  </si>
  <si>
    <t>普通关8-5扫荡</t>
  </si>
  <si>
    <t>普通关8-6扫荡</t>
  </si>
  <si>
    <t>困难关8-5扫荡</t>
  </si>
  <si>
    <t>困难关8-6扫荡</t>
  </si>
  <si>
    <t>普通关9-5扫荡</t>
  </si>
  <si>
    <t>普通关9-6扫荡</t>
  </si>
  <si>
    <t>困难关9-5扫荡</t>
  </si>
  <si>
    <t>困难关9-6扫荡</t>
  </si>
  <si>
    <t>物品</t>
    <phoneticPr fontId="2" type="noConversion"/>
  </si>
  <si>
    <t>物品位</t>
    <phoneticPr fontId="2" type="noConversion"/>
  </si>
  <si>
    <t>普通关4-5高战扫荡</t>
  </si>
  <si>
    <t>困难关4-5高战扫荡</t>
  </si>
  <si>
    <t>普通关5-5高战扫荡</t>
  </si>
  <si>
    <t>困难关5-5高战扫荡</t>
  </si>
  <si>
    <t>普通关6-5高战扫荡</t>
  </si>
  <si>
    <t>困难关6-5高战扫荡</t>
  </si>
  <si>
    <t>普通关7-5高战扫荡</t>
  </si>
  <si>
    <t>困难关7-5高战扫荡</t>
  </si>
  <si>
    <t>普通关8-5高战扫荡</t>
  </si>
  <si>
    <t>普通关8-6高战扫荡</t>
  </si>
  <si>
    <t>困难关8-5高战扫荡</t>
  </si>
  <si>
    <t>困难关8-6高战扫荡</t>
  </si>
  <si>
    <t>普通关9-5高战扫荡</t>
  </si>
  <si>
    <t>普通关9-6高战扫荡</t>
  </si>
  <si>
    <t>困难关9-5高战扫荡</t>
  </si>
  <si>
    <t>困难关9-6高战扫荡</t>
  </si>
  <si>
    <t>寄灵人材料初级</t>
    <phoneticPr fontId="2" type="noConversion"/>
  </si>
  <si>
    <t>寄灵人材料初级</t>
    <phoneticPr fontId="2" type="noConversion"/>
  </si>
  <si>
    <t>守护灵材料初级</t>
    <phoneticPr fontId="2" type="noConversion"/>
  </si>
  <si>
    <t>守护灵材料初级</t>
    <phoneticPr fontId="2" type="noConversion"/>
  </si>
  <si>
    <t>武神躯材料</t>
    <phoneticPr fontId="2" type="noConversion"/>
  </si>
  <si>
    <t>守护灵材料高级</t>
    <phoneticPr fontId="2" type="noConversion"/>
  </si>
  <si>
    <t>寄灵人材料高级</t>
    <phoneticPr fontId="2" type="noConversion"/>
  </si>
  <si>
    <t>守护灵材料高级</t>
    <phoneticPr fontId="2" type="noConversion"/>
  </si>
  <si>
    <t>NewId</t>
    <phoneticPr fontId="2" type="noConversion"/>
  </si>
  <si>
    <t>drop</t>
    <phoneticPr fontId="2" type="noConversion"/>
  </si>
  <si>
    <t>groupId</t>
    <phoneticPr fontId="2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</si>
  <si>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</si>
  <si>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</si>
  <si>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</si>
  <si>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</si>
  <si>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</si>
  <si>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</si>
  <si>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</si>
  <si>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</si>
  <si>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</si>
  <si>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</si>
  <si>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</si>
  <si>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</si>
  <si>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</si>
  <si>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</si>
  <si>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</si>
  <si>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</si>
  <si>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</si>
  <si>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</si>
  <si>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</si>
  <si>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</si>
  <si>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</si>
  <si>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</si>
  <si>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</si>
  <si>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</si>
  <si>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</si>
  <si>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</si>
  <si>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</si>
  <si>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</si>
  <si>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</si>
  <si>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</si>
  <si>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</si>
  <si>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</si>
  <si>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</si>
  <si>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</si>
  <si>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</si>
  <si>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</si>
  <si>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</si>
  <si>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</si>
  <si>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</si>
  <si>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</si>
  <si>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</si>
  <si>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</si>
  <si>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</si>
  <si>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</si>
  <si>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</si>
  <si>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</si>
  <si>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</si>
  <si>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</si>
  <si>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</si>
  <si>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</si>
  <si>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</si>
  <si>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</si>
  <si>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</si>
  <si>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</si>
  <si>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</si>
  <si>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</si>
  <si>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</si>
  <si>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</si>
  <si>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</si>
  <si>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</si>
  <si>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</si>
  <si>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</si>
  <si>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</si>
  <si>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</si>
  <si>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</si>
  <si>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</si>
  <si>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</si>
  <si>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</si>
  <si>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</si>
  <si>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</si>
  <si>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</si>
  <si>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</si>
  <si>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</si>
  <si>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</si>
  <si>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</si>
  <si>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</si>
  <si>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</si>
  <si>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</si>
  <si>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</si>
  <si>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</si>
  <si>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</si>
  <si>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</si>
  <si>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</si>
  <si>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</si>
  <si>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</si>
  <si>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</si>
  <si>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</si>
  <si>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</si>
  <si>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</si>
  <si>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</si>
  <si>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</si>
  <si>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</si>
  <si>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</si>
  <si>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</si>
  <si>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</si>
  <si>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</si>
  <si>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</si>
  <si>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</si>
  <si>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</si>
  <si>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</si>
  <si>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</si>
  <si>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</si>
  <si>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</si>
  <si>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</si>
  <si>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</si>
  <si>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</si>
  <si>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</si>
  <si>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</si>
  <si>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</si>
  <si>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</si>
  <si>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</si>
  <si>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</si>
  <si>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</si>
  <si>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</si>
  <si>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</si>
  <si>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</si>
  <si>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</si>
  <si>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</si>
  <si>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</si>
  <si>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</si>
  <si>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</si>
  <si>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</si>
  <si>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</si>
  <si>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</si>
  <si>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</si>
  <si>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</si>
  <si>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</si>
  <si>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</si>
  <si>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</si>
  <si>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</si>
  <si>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</si>
  <si>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</si>
  <si>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</si>
  <si>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</si>
  <si>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</si>
  <si>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</si>
  <si>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</si>
  <si>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</si>
  <si>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</si>
  <si>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</si>
  <si>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</si>
  <si>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</si>
  <si>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</si>
  <si>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</si>
  <si>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</si>
  <si>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</si>
  <si>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</si>
  <si>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</si>
  <si>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</si>
  <si>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</si>
  <si>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</si>
  <si>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</si>
  <si>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</si>
  <si>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</si>
  <si>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</si>
  <si>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</si>
  <si>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</si>
  <si>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</si>
  <si>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</si>
  <si>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</si>
  <si>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</si>
  <si>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</si>
  <si>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</si>
  <si>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</si>
  <si>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</si>
  <si>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</si>
  <si>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</si>
  <si>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</si>
  <si>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</si>
  <si>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</si>
  <si>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</si>
  <si>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</si>
  <si>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</si>
  <si>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</si>
  <si>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</si>
  <si>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</si>
  <si>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</si>
  <si>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</si>
  <si>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</si>
  <si>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</si>
  <si>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</si>
  <si>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</si>
  <si>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</si>
  <si>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</si>
  <si>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</si>
  <si>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</si>
  <si>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</si>
  <si>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</si>
  <si>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</si>
  <si>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</si>
  <si>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</si>
  <si>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</si>
  <si>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</si>
  <si>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</si>
  <si>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</si>
  <si>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</si>
  <si>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</si>
  <si>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</si>
  <si>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</si>
  <si>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</si>
  <si>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</si>
  <si>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</si>
  <si>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</si>
  <si>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</si>
  <si>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</si>
  <si>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</si>
  <si>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</si>
  <si>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</si>
  <si>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</si>
  <si>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</si>
  <si>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</si>
  <si>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</si>
  <si>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</si>
  <si>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</si>
  <si>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</si>
  <si>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</si>
  <si>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</si>
  <si>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</si>
  <si>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</si>
  <si>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</si>
  <si>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</si>
  <si>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</si>
  <si>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</si>
  <si>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</si>
  <si>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</si>
  <si>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</si>
  <si>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</si>
  <si>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</si>
  <si>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</si>
  <si>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</si>
  <si>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</si>
  <si>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</si>
  <si>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</si>
  <si>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</si>
  <si>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</si>
  <si>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</si>
  <si>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</si>
  <si>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</si>
  <si>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</si>
  <si>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</si>
  <si>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</si>
  <si>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</si>
  <si>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</si>
  <si>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</si>
  <si>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</si>
  <si>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</si>
  <si>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</si>
  <si>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</si>
  <si>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</si>
  <si>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</si>
  <si>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</si>
  <si>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</si>
  <si>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</si>
  <si>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</si>
  <si>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</si>
  <si>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</si>
  <si>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</si>
  <si>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</si>
  <si>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</si>
  <si>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</si>
  <si>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</si>
  <si>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</si>
  <si>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</si>
  <si>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</si>
  <si>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</si>
  <si>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</si>
  <si>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</si>
  <si>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</si>
  <si>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</si>
  <si>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</si>
  <si>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</si>
  <si>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</si>
  <si>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</si>
  <si>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</si>
  <si>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</si>
  <si>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</si>
  <si>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</si>
  <si>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</si>
  <si>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</si>
  <si>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</si>
  <si>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</si>
  <si>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</si>
  <si>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</si>
  <si>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</si>
  <si>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</si>
  <si>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</si>
  <si>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</si>
  <si>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</si>
  <si>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</si>
  <si>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</si>
  <si>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</si>
  <si>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</si>
  <si>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</si>
  <si>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</si>
  <si>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</si>
  <si>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</si>
  <si>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</si>
  <si>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</si>
  <si>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</si>
  <si>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</si>
  <si>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</si>
  <si>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</si>
  <si>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</si>
  <si>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</si>
  <si>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</si>
  <si>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</si>
  <si>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</si>
  <si>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</si>
  <si>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</si>
  <si>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</si>
  <si>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</si>
  <si>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</si>
  <si>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</si>
  <si>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</si>
  <si>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</si>
  <si>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</si>
  <si>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</si>
  <si>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</si>
  <si>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</si>
  <si>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</si>
  <si>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</si>
  <si>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</si>
  <si>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</si>
  <si>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</si>
  <si>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</si>
  <si>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</si>
  <si>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</si>
  <si>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</si>
  <si>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</si>
  <si>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</si>
  <si>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</si>
  <si>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</si>
  <si>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</si>
  <si>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</si>
  <si>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</si>
  <si>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</si>
  <si>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</si>
  <si>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</si>
  <si>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</si>
  <si>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</si>
  <si>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</si>
  <si>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</si>
  <si>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</si>
  <si>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</si>
  <si>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金币</t>
    <phoneticPr fontId="2" type="noConversion"/>
  </si>
  <si>
    <t>等级</t>
    <phoneticPr fontId="2" type="noConversion"/>
  </si>
  <si>
    <t>金币消耗</t>
    <phoneticPr fontId="2" type="noConversion"/>
  </si>
  <si>
    <t>地狱道</t>
    <phoneticPr fontId="2" type="noConversion"/>
  </si>
  <si>
    <t>神器</t>
    <phoneticPr fontId="2" type="noConversion"/>
  </si>
  <si>
    <t>元素</t>
    <phoneticPr fontId="2" type="noConversion"/>
  </si>
  <si>
    <t>冰火雷风土</t>
    <phoneticPr fontId="2" type="noConversion"/>
  </si>
  <si>
    <t>风</t>
    <phoneticPr fontId="2" type="noConversion"/>
  </si>
  <si>
    <t>土</t>
    <phoneticPr fontId="2" type="noConversion"/>
  </si>
  <si>
    <t>雷</t>
    <phoneticPr fontId="2" type="noConversion"/>
  </si>
  <si>
    <t>冰</t>
    <phoneticPr fontId="2" type="noConversion"/>
  </si>
  <si>
    <t>火</t>
    <phoneticPr fontId="2" type="noConversion"/>
  </si>
  <si>
    <t>风中级</t>
    <phoneticPr fontId="2" type="noConversion"/>
  </si>
  <si>
    <t>雷中级</t>
    <phoneticPr fontId="2" type="noConversion"/>
  </si>
  <si>
    <t>土中级</t>
    <phoneticPr fontId="2" type="noConversion"/>
  </si>
  <si>
    <t>冰中级</t>
    <phoneticPr fontId="2" type="noConversion"/>
  </si>
  <si>
    <t>火中级</t>
    <phoneticPr fontId="2" type="noConversion"/>
  </si>
  <si>
    <t>修身</t>
    <phoneticPr fontId="2" type="noConversion"/>
  </si>
  <si>
    <t>ID</t>
    <phoneticPr fontId="2" type="noConversion"/>
  </si>
  <si>
    <t>卡牌</t>
    <phoneticPr fontId="2" type="noConversion"/>
  </si>
  <si>
    <t>突破</t>
    <phoneticPr fontId="2" type="noConversion"/>
  </si>
  <si>
    <t>道具1</t>
    <phoneticPr fontId="2" type="noConversion"/>
  </si>
  <si>
    <t>金币ID</t>
    <phoneticPr fontId="2" type="noConversion"/>
  </si>
  <si>
    <t>金币数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</si>
  <si>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</si>
  <si>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</si>
  <si>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</si>
  <si>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N</t>
    <phoneticPr fontId="2" type="noConversion"/>
  </si>
  <si>
    <t>数量</t>
    <phoneticPr fontId="2" type="noConversion"/>
  </si>
  <si>
    <t>道具2</t>
    <phoneticPr fontId="2" type="noConversion"/>
  </si>
  <si>
    <t>元素LOC</t>
    <phoneticPr fontId="2" type="noConversion"/>
  </si>
  <si>
    <t>修身材料ID</t>
    <phoneticPr fontId="2" type="noConversion"/>
  </si>
  <si>
    <t>道具3</t>
    <phoneticPr fontId="2" type="noConversion"/>
  </si>
  <si>
    <t>掉落串</t>
    <phoneticPr fontId="2" type="noConversion"/>
  </si>
  <si>
    <t>等活</t>
    <phoneticPr fontId="2" type="noConversion"/>
  </si>
  <si>
    <t>name</t>
    <phoneticPr fontId="2" type="noConversion"/>
  </si>
  <si>
    <t>平民</t>
    <phoneticPr fontId="2" type="noConversion"/>
  </si>
  <si>
    <t>生命</t>
  </si>
  <si>
    <t>生命</t>
    <phoneticPr fontId="2" type="noConversion"/>
  </si>
  <si>
    <t>防御</t>
  </si>
  <si>
    <t>防御</t>
    <phoneticPr fontId="2" type="noConversion"/>
  </si>
  <si>
    <t>攻击</t>
  </si>
  <si>
    <t>攻击</t>
    <phoneticPr fontId="2" type="noConversion"/>
  </si>
  <si>
    <t>成长</t>
    <phoneticPr fontId="2" type="noConversion"/>
  </si>
  <si>
    <t>基础</t>
    <phoneticPr fontId="2" type="noConversion"/>
  </si>
  <si>
    <t>卡牌ID</t>
    <phoneticPr fontId="2" type="noConversion"/>
  </si>
  <si>
    <t>卡牌品质</t>
    <phoneticPr fontId="2" type="noConversion"/>
  </si>
  <si>
    <t>地狱道等级</t>
    <phoneticPr fontId="2" type="noConversion"/>
  </si>
  <si>
    <t>R</t>
    <phoneticPr fontId="2" type="noConversion"/>
  </si>
  <si>
    <r>
      <t>S</t>
    </r>
    <r>
      <rPr>
        <sz val="11"/>
        <color theme="1"/>
        <rFont val="等线"/>
        <family val="2"/>
        <scheme val="minor"/>
      </rPr>
      <t>R</t>
    </r>
    <phoneticPr fontId="2" type="noConversion"/>
  </si>
  <si>
    <t>N</t>
    <phoneticPr fontId="2" type="noConversion"/>
  </si>
  <si>
    <r>
      <t>S</t>
    </r>
    <r>
      <rPr>
        <sz val="11"/>
        <color theme="1"/>
        <rFont val="等线"/>
        <family val="2"/>
        <scheme val="minor"/>
      </rPr>
      <t>SR</t>
    </r>
    <phoneticPr fontId="2" type="noConversion"/>
  </si>
  <si>
    <t>数值</t>
    <phoneticPr fontId="2" type="noConversion"/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</si>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</sst>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77" formatCode="0.0000000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5" borderId="22" xfId="5" applyBorder="1">
      <alignment horizontal="center" vertical="center" shrinkToFit="1"/>
    </xf>
    <xf numFmtId="0" fontId="0" fillId="0" borderId="0" xfId="0"/>
    <xf numFmtId="176" fontId="0" fillId="0" borderId="0" xfId="0" applyNumberFormat="1"/>
    <xf numFmtId="176" fontId="7" fillId="0" borderId="4" xfId="4" applyNumberFormat="1">
      <alignment vertical="top" wrapText="1"/>
    </xf>
    <xf numFmtId="177" fontId="7" fillId="0" borderId="4" xfId="4" applyNumberFormat="1">
      <alignment vertical="top" wrapText="1"/>
    </xf>
    <xf numFmtId="0" fontId="0" fillId="0" borderId="0" xfId="0" applyFill="1" applyBorder="1"/>
    <xf numFmtId="9" fontId="0" fillId="0" borderId="0" xfId="0" applyNumberFormat="1"/>
    <xf numFmtId="10" fontId="7" fillId="0" borderId="4" xfId="4" applyNumberFormat="1">
      <alignment vertical="top" wrapText="1"/>
    </xf>
    <xf numFmtId="0" fontId="1" fillId="0" borderId="0" xfId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5" fillId="8" borderId="4" xfId="8" applyFo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4" sqref="H14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4" t="s">
        <v>321</v>
      </c>
      <c r="C2" s="35"/>
      <c r="D2" s="35"/>
      <c r="E2" s="36"/>
    </row>
    <row r="3" spans="2:5" ht="35.1" customHeight="1" x14ac:dyDescent="0.2">
      <c r="B3" s="2" t="s">
        <v>0</v>
      </c>
      <c r="C3" s="3" t="s">
        <v>11</v>
      </c>
      <c r="D3" s="37" t="s">
        <v>1</v>
      </c>
      <c r="E3" s="39" t="s">
        <v>322</v>
      </c>
    </row>
    <row r="4" spans="2:5" ht="35.1" customHeight="1" x14ac:dyDescent="0.2">
      <c r="B4" s="2" t="s">
        <v>2</v>
      </c>
      <c r="C4" s="3" t="s">
        <v>12</v>
      </c>
      <c r="D4" s="38"/>
      <c r="E4" s="40"/>
    </row>
    <row r="5" spans="2:5" ht="35.1" customHeight="1" x14ac:dyDescent="0.2">
      <c r="B5" s="4" t="s">
        <v>3</v>
      </c>
      <c r="C5" s="41" t="s">
        <v>323</v>
      </c>
      <c r="D5" s="42"/>
      <c r="E5" s="43"/>
    </row>
    <row r="6" spans="2:5" ht="18" x14ac:dyDescent="0.2">
      <c r="B6" s="44" t="s">
        <v>4</v>
      </c>
      <c r="C6" s="45"/>
      <c r="D6" s="45"/>
      <c r="E6" s="46"/>
    </row>
    <row r="7" spans="2:5" ht="18" x14ac:dyDescent="0.2">
      <c r="B7" s="5" t="s">
        <v>5</v>
      </c>
      <c r="C7" s="6" t="s">
        <v>6</v>
      </c>
      <c r="D7" s="32" t="s">
        <v>7</v>
      </c>
      <c r="E7" s="33"/>
    </row>
    <row r="8" spans="2:5" x14ac:dyDescent="0.2">
      <c r="B8" s="7">
        <v>43490</v>
      </c>
      <c r="C8" s="8" t="s">
        <v>10</v>
      </c>
      <c r="D8" s="47" t="s">
        <v>8</v>
      </c>
      <c r="E8" s="48"/>
    </row>
    <row r="9" spans="2:5" x14ac:dyDescent="0.2">
      <c r="B9" s="7"/>
      <c r="C9" s="8"/>
      <c r="D9" s="47"/>
      <c r="E9" s="48"/>
    </row>
    <row r="10" spans="2:5" x14ac:dyDescent="0.2">
      <c r="B10" s="9"/>
      <c r="C10" s="8"/>
      <c r="D10" s="47"/>
      <c r="E10" s="48"/>
    </row>
    <row r="11" spans="2:5" x14ac:dyDescent="0.2">
      <c r="B11" s="9"/>
      <c r="C11" s="8"/>
      <c r="D11" s="47"/>
      <c r="E11" s="48"/>
    </row>
    <row r="12" spans="2:5" x14ac:dyDescent="0.2">
      <c r="B12" s="9"/>
      <c r="C12" s="8"/>
      <c r="D12" s="47"/>
      <c r="E12" s="48"/>
    </row>
    <row r="13" spans="2:5" x14ac:dyDescent="0.2">
      <c r="B13" s="9"/>
      <c r="C13" s="8"/>
      <c r="D13" s="47"/>
      <c r="E13" s="48"/>
    </row>
    <row r="14" spans="2:5" x14ac:dyDescent="0.2">
      <c r="B14" s="9"/>
      <c r="C14" s="8"/>
      <c r="D14" s="47"/>
      <c r="E14" s="48"/>
    </row>
    <row r="15" spans="2:5" x14ac:dyDescent="0.2">
      <c r="B15" s="9"/>
      <c r="C15" s="8"/>
      <c r="D15" s="47"/>
      <c r="E15" s="48"/>
    </row>
    <row r="16" spans="2:5" x14ac:dyDescent="0.2">
      <c r="B16" s="9"/>
      <c r="C16" s="8"/>
      <c r="D16" s="47"/>
      <c r="E16" s="48"/>
    </row>
    <row r="17" spans="2:5" x14ac:dyDescent="0.2">
      <c r="B17" s="9"/>
      <c r="C17" s="8"/>
      <c r="D17" s="47"/>
      <c r="E17" s="48"/>
    </row>
    <row r="18" spans="2:5" x14ac:dyDescent="0.2">
      <c r="B18" s="9"/>
      <c r="C18" s="8"/>
      <c r="D18" s="47"/>
      <c r="E18" s="48"/>
    </row>
    <row r="19" spans="2:5" x14ac:dyDescent="0.2">
      <c r="B19" s="9"/>
      <c r="C19" s="8"/>
      <c r="D19" s="47"/>
      <c r="E19" s="48"/>
    </row>
    <row r="20" spans="2:5" x14ac:dyDescent="0.2">
      <c r="B20" s="9"/>
      <c r="C20" s="8"/>
      <c r="D20" s="47"/>
      <c r="E20" s="48"/>
    </row>
    <row r="21" spans="2:5" x14ac:dyDescent="0.2">
      <c r="B21" s="9"/>
      <c r="C21" s="8"/>
      <c r="D21" s="47"/>
      <c r="E21" s="48"/>
    </row>
    <row r="22" spans="2:5" x14ac:dyDescent="0.2">
      <c r="B22" s="9"/>
      <c r="C22" s="8"/>
      <c r="D22" s="47"/>
      <c r="E22" s="48"/>
    </row>
    <row r="23" spans="2:5" x14ac:dyDescent="0.2">
      <c r="B23" s="9"/>
      <c r="C23" s="8"/>
      <c r="D23" s="47"/>
      <c r="E23" s="48"/>
    </row>
    <row r="24" spans="2:5" x14ac:dyDescent="0.2">
      <c r="B24" s="9"/>
      <c r="C24" s="8"/>
      <c r="D24" s="47"/>
      <c r="E24" s="48"/>
    </row>
    <row r="25" spans="2:5" x14ac:dyDescent="0.2">
      <c r="B25" s="9"/>
      <c r="C25" s="8"/>
      <c r="D25" s="47"/>
      <c r="E25" s="48"/>
    </row>
    <row r="26" spans="2:5" x14ac:dyDescent="0.2">
      <c r="B26" s="9"/>
      <c r="C26" s="8"/>
      <c r="D26" s="47"/>
      <c r="E26" s="48"/>
    </row>
    <row r="27" spans="2:5" x14ac:dyDescent="0.2">
      <c r="B27" s="9"/>
      <c r="C27" s="8"/>
      <c r="D27" s="47"/>
      <c r="E27" s="48"/>
    </row>
    <row r="28" spans="2:5" ht="18" thickBot="1" x14ac:dyDescent="0.25">
      <c r="B28" s="10"/>
      <c r="C28" s="11"/>
      <c r="D28" s="49"/>
      <c r="E28" s="50"/>
    </row>
    <row r="30" spans="2:5" x14ac:dyDescent="0.2">
      <c r="B30" s="51" t="s">
        <v>9</v>
      </c>
      <c r="C30" s="51"/>
      <c r="D30" s="51"/>
      <c r="E30" s="5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7"/>
  <sheetViews>
    <sheetView workbookViewId="0">
      <selection activeCell="L27" sqref="L27"/>
    </sheetView>
  </sheetViews>
  <sheetFormatPr defaultRowHeight="14.25" x14ac:dyDescent="0.2"/>
  <cols>
    <col min="1" max="1" width="9.625" bestFit="1" customWidth="1"/>
    <col min="2" max="2" width="10.625" style="24" customWidth="1"/>
    <col min="3" max="3" width="10.625" customWidth="1"/>
  </cols>
  <sheetData>
    <row r="2" spans="1:9" x14ac:dyDescent="0.2">
      <c r="D2">
        <v>1</v>
      </c>
      <c r="E2">
        <v>2</v>
      </c>
      <c r="F2" s="24">
        <v>3</v>
      </c>
      <c r="G2" s="24">
        <v>4</v>
      </c>
      <c r="H2" s="24">
        <v>5</v>
      </c>
      <c r="I2" s="24">
        <v>6</v>
      </c>
    </row>
    <row r="3" spans="1:9" ht="17.25" x14ac:dyDescent="0.2">
      <c r="A3" s="13" t="s">
        <v>3569</v>
      </c>
      <c r="B3" s="13" t="s">
        <v>3570</v>
      </c>
      <c r="C3" s="13" t="s">
        <v>3571</v>
      </c>
      <c r="D3" s="13" t="s">
        <v>3561</v>
      </c>
      <c r="E3" s="13" t="s">
        <v>3563</v>
      </c>
      <c r="F3" s="13" t="s">
        <v>3565</v>
      </c>
      <c r="G3" s="13" t="s">
        <v>3561</v>
      </c>
      <c r="H3" s="13" t="s">
        <v>3563</v>
      </c>
      <c r="I3" s="13" t="s">
        <v>3565</v>
      </c>
    </row>
    <row r="4" spans="1:9" ht="16.5" x14ac:dyDescent="0.2">
      <c r="A4" s="14">
        <v>1101001</v>
      </c>
      <c r="B4" s="14">
        <f>VLOOKUP(A4,卡牌!$B$4:$C$39,2,FALSE)</f>
        <v>3</v>
      </c>
      <c r="C4" s="14">
        <v>1</v>
      </c>
      <c r="D4" s="18">
        <f>INT(INDEX(地狱道!$M$19:$R$27,卡牌属性!$C4,卡牌属性!D$2)*INDEX(地狱道!$V$19:$V$22,卡牌属性!$B4))</f>
        <v>66</v>
      </c>
      <c r="E4" s="18">
        <f>INT(INDEX(地狱道!$M$19:$R$27,卡牌属性!$C4,卡牌属性!E$2)*INDEX(地狱道!$V$19:$V$22,卡牌属性!$B4))</f>
        <v>6</v>
      </c>
      <c r="F4" s="18">
        <f>INT(INDEX(地狱道!$M$19:$R$27,卡牌属性!$C4,卡牌属性!F$2)*INDEX(地狱道!$V$19:$V$22,卡牌属性!$B4))</f>
        <v>12</v>
      </c>
      <c r="G4" s="18">
        <f>INT(INDEX(地狱道!$M$19:$R$27,卡牌属性!$C4,卡牌属性!G$2)*INDEX(地狱道!$V$19:$V$22,卡牌属性!$B4))</f>
        <v>240</v>
      </c>
      <c r="H4" s="18">
        <f>INT(INDEX(地狱道!$M$19:$R$27,卡牌属性!$C4,卡牌属性!H$2)*INDEX(地狱道!$V$19:$V$22,卡牌属性!$B4))</f>
        <v>12</v>
      </c>
      <c r="I4" s="18">
        <f>INT(INDEX(地狱道!$M$19:$R$27,卡牌属性!$C4,卡牌属性!I$2)*INDEX(地狱道!$V$19:$V$22,卡牌属性!$B4))</f>
        <v>24</v>
      </c>
    </row>
    <row r="5" spans="1:9" ht="16.5" x14ac:dyDescent="0.2">
      <c r="A5" s="14">
        <v>1101001</v>
      </c>
      <c r="B5" s="14">
        <f>VLOOKUP(A5,卡牌!$B$4:$C$39,2,FALSE)</f>
        <v>3</v>
      </c>
      <c r="C5" s="14">
        <v>2</v>
      </c>
      <c r="D5" s="18">
        <f>INT(INDEX(地狱道!$M$19:$R$27,卡牌属性!$C5,卡牌属性!D$2)*INDEX(地狱道!$V$19:$V$22,卡牌属性!$B5))</f>
        <v>92</v>
      </c>
      <c r="E5" s="18">
        <f>INT(INDEX(地狱道!$M$19:$R$27,卡牌属性!$C5,卡牌属性!E$2)*INDEX(地狱道!$V$19:$V$22,卡牌属性!$B5))</f>
        <v>8</v>
      </c>
      <c r="F5" s="18">
        <f>INT(INDEX(地狱道!$M$19:$R$27,卡牌属性!$C5,卡牌属性!F$2)*INDEX(地狱道!$V$19:$V$22,卡牌属性!$B5))</f>
        <v>16</v>
      </c>
      <c r="G5" s="18">
        <f>INT(INDEX(地狱道!$M$19:$R$27,卡牌属性!$C5,卡牌属性!G$2)*INDEX(地狱道!$V$19:$V$22,卡牌属性!$B5))</f>
        <v>1164</v>
      </c>
      <c r="H5" s="18">
        <f>INT(INDEX(地狱道!$M$19:$R$27,卡牌属性!$C5,卡牌属性!H$2)*INDEX(地狱道!$V$19:$V$22,卡牌属性!$B5))</f>
        <v>96</v>
      </c>
      <c r="I5" s="18">
        <f>INT(INDEX(地狱道!$M$19:$R$27,卡牌属性!$C5,卡牌属性!I$2)*INDEX(地狱道!$V$19:$V$22,卡牌属性!$B5))</f>
        <v>192</v>
      </c>
    </row>
    <row r="6" spans="1:9" ht="16.5" x14ac:dyDescent="0.2">
      <c r="A6" s="14">
        <v>1101001</v>
      </c>
      <c r="B6" s="14">
        <f>VLOOKUP(A6,卡牌!$B$4:$C$39,2,FALSE)</f>
        <v>3</v>
      </c>
      <c r="C6" s="14">
        <v>3</v>
      </c>
      <c r="D6" s="18">
        <f>INT(INDEX(地狱道!$M$19:$R$27,卡牌属性!$C6,卡牌属性!D$2)*INDEX(地狱道!$V$19:$V$22,卡牌属性!$B6))</f>
        <v>132</v>
      </c>
      <c r="E6" s="18">
        <f>INT(INDEX(地狱道!$M$19:$R$27,卡牌属性!$C6,卡牌属性!E$2)*INDEX(地狱道!$V$19:$V$22,卡牌属性!$B6))</f>
        <v>12</v>
      </c>
      <c r="F6" s="18">
        <f>INT(INDEX(地狱道!$M$19:$R$27,卡牌属性!$C6,卡牌属性!F$2)*INDEX(地狱道!$V$19:$V$22,卡牌属性!$B6))</f>
        <v>24</v>
      </c>
      <c r="G6" s="18">
        <f>INT(INDEX(地狱道!$M$19:$R$27,卡牌属性!$C6,卡牌属性!G$2)*INDEX(地狱道!$V$19:$V$22,卡牌属性!$B6))</f>
        <v>2550</v>
      </c>
      <c r="H6" s="18">
        <f>INT(INDEX(地狱道!$M$19:$R$27,卡牌属性!$C6,卡牌属性!H$2)*INDEX(地狱道!$V$19:$V$22,卡牌属性!$B6))</f>
        <v>222</v>
      </c>
      <c r="I6" s="18">
        <f>INT(INDEX(地狱道!$M$19:$R$27,卡牌属性!$C6,卡牌属性!I$2)*INDEX(地狱道!$V$19:$V$22,卡牌属性!$B6))</f>
        <v>444</v>
      </c>
    </row>
    <row r="7" spans="1:9" ht="16.5" x14ac:dyDescent="0.2">
      <c r="A7" s="14">
        <v>1101001</v>
      </c>
      <c r="B7" s="14">
        <f>VLOOKUP(A7,卡牌!$B$4:$C$39,2,FALSE)</f>
        <v>3</v>
      </c>
      <c r="C7" s="14">
        <v>4</v>
      </c>
      <c r="D7" s="18">
        <f>INT(INDEX(地狱道!$M$19:$R$27,卡牌属性!$C7,卡牌属性!D$2)*INDEX(地狱道!$V$19:$V$22,卡牌属性!$B7))</f>
        <v>158</v>
      </c>
      <c r="E7" s="18">
        <f>INT(INDEX(地狱道!$M$19:$R$27,卡牌属性!$C7,卡牌属性!E$2)*INDEX(地狱道!$V$19:$V$22,卡牌属性!$B7))</f>
        <v>14</v>
      </c>
      <c r="F7" s="18">
        <f>INT(INDEX(地狱道!$M$19:$R$27,卡牌属性!$C7,卡牌属性!F$2)*INDEX(地狱道!$V$19:$V$22,卡牌属性!$B7))</f>
        <v>28</v>
      </c>
      <c r="G7" s="18">
        <f>INT(INDEX(地狱道!$M$19:$R$27,卡牌属性!$C7,卡牌属性!G$2)*INDEX(地狱道!$V$19:$V$22,卡牌属性!$B7))</f>
        <v>3870</v>
      </c>
      <c r="H7" s="18">
        <f>INT(INDEX(地狱道!$M$19:$R$27,卡牌属性!$C7,卡牌属性!H$2)*INDEX(地狱道!$V$19:$V$22,卡牌属性!$B7))</f>
        <v>342</v>
      </c>
      <c r="I7" s="18">
        <f>INT(INDEX(地狱道!$M$19:$R$27,卡牌属性!$C7,卡牌属性!I$2)*INDEX(地狱道!$V$19:$V$22,卡牌属性!$B7))</f>
        <v>684</v>
      </c>
    </row>
    <row r="8" spans="1:9" ht="16.5" x14ac:dyDescent="0.2">
      <c r="A8" s="14">
        <v>1101001</v>
      </c>
      <c r="B8" s="14">
        <f>VLOOKUP(A8,卡牌!$B$4:$C$39,2,FALSE)</f>
        <v>3</v>
      </c>
      <c r="C8" s="14">
        <v>5</v>
      </c>
      <c r="D8" s="18">
        <f>INT(INDEX(地狱道!$M$19:$R$27,卡牌属性!$C8,卡牌属性!D$2)*INDEX(地狱道!$V$19:$V$22,卡牌属性!$B8))</f>
        <v>198</v>
      </c>
      <c r="E8" s="18">
        <f>INT(INDEX(地狱道!$M$19:$R$27,卡牌属性!$C8,卡牌属性!E$2)*INDEX(地狱道!$V$19:$V$22,卡牌属性!$B8))</f>
        <v>18</v>
      </c>
      <c r="F8" s="18">
        <f>INT(INDEX(地狱道!$M$19:$R$27,卡牌属性!$C8,卡牌属性!F$2)*INDEX(地狱道!$V$19:$V$22,卡牌属性!$B8))</f>
        <v>36</v>
      </c>
      <c r="G8" s="18">
        <f>INT(INDEX(地狱道!$M$19:$R$27,卡牌属性!$C8,卡牌属性!G$2)*INDEX(地狱道!$V$19:$V$22,卡牌属性!$B8))</f>
        <v>5454</v>
      </c>
      <c r="H8" s="18">
        <f>INT(INDEX(地狱道!$M$19:$R$27,卡牌属性!$C8,卡牌属性!H$2)*INDEX(地狱道!$V$19:$V$22,卡牌属性!$B8))</f>
        <v>486</v>
      </c>
      <c r="I8" s="18">
        <f>INT(INDEX(地狱道!$M$19:$R$27,卡牌属性!$C8,卡牌属性!I$2)*INDEX(地狱道!$V$19:$V$22,卡牌属性!$B8))</f>
        <v>972</v>
      </c>
    </row>
    <row r="9" spans="1:9" ht="16.5" x14ac:dyDescent="0.2">
      <c r="A9" s="14">
        <v>1101001</v>
      </c>
      <c r="B9" s="14">
        <f>VLOOKUP(A9,卡牌!$B$4:$C$39,2,FALSE)</f>
        <v>3</v>
      </c>
      <c r="C9" s="14">
        <v>6</v>
      </c>
      <c r="D9" s="18">
        <f>INT(INDEX(地狱道!$M$19:$R$27,卡牌属性!$C9,卡牌属性!D$2)*INDEX(地狱道!$V$19:$V$22,卡牌属性!$B9))</f>
        <v>237</v>
      </c>
      <c r="E9" s="18">
        <f>INT(INDEX(地狱道!$M$19:$R$27,卡牌属性!$C9,卡牌属性!E$2)*INDEX(地狱道!$V$19:$V$22,卡牌属性!$B9))</f>
        <v>21</v>
      </c>
      <c r="F9" s="18">
        <f>INT(INDEX(地狱道!$M$19:$R$27,卡牌属性!$C9,卡牌属性!F$2)*INDEX(地狱道!$V$19:$V$22,卡牌属性!$B9))</f>
        <v>43</v>
      </c>
      <c r="G9" s="18">
        <f>INT(INDEX(地狱道!$M$19:$R$27,卡牌属性!$C9,卡牌属性!G$2)*INDEX(地狱道!$V$19:$V$22,卡牌属性!$B9))</f>
        <v>7434</v>
      </c>
      <c r="H9" s="18">
        <f>INT(INDEX(地狱道!$M$19:$R$27,卡牌属性!$C9,卡牌属性!H$2)*INDEX(地狱道!$V$19:$V$22,卡牌属性!$B9))</f>
        <v>666</v>
      </c>
      <c r="I9" s="18">
        <f>INT(INDEX(地狱道!$M$19:$R$27,卡牌属性!$C9,卡牌属性!I$2)*INDEX(地狱道!$V$19:$V$22,卡牌属性!$B9))</f>
        <v>1332</v>
      </c>
    </row>
    <row r="10" spans="1:9" ht="16.5" x14ac:dyDescent="0.2">
      <c r="A10" s="14">
        <v>1101001</v>
      </c>
      <c r="B10" s="14">
        <f>VLOOKUP(A10,卡牌!$B$4:$C$39,2,FALSE)</f>
        <v>3</v>
      </c>
      <c r="C10" s="14">
        <v>7</v>
      </c>
      <c r="D10" s="18">
        <f>INT(INDEX(地狱道!$M$19:$R$27,卡牌属性!$C10,卡牌属性!D$2)*INDEX(地狱道!$V$19:$V$22,卡牌属性!$B10))</f>
        <v>290</v>
      </c>
      <c r="E10" s="18">
        <f>INT(INDEX(地狱道!$M$19:$R$27,卡牌属性!$C10,卡牌属性!E$2)*INDEX(地狱道!$V$19:$V$22,卡牌属性!$B10))</f>
        <v>26</v>
      </c>
      <c r="F10" s="18">
        <f>INT(INDEX(地狱道!$M$19:$R$27,卡牌属性!$C10,卡牌属性!F$2)*INDEX(地狱道!$V$19:$V$22,卡牌属性!$B10))</f>
        <v>52</v>
      </c>
      <c r="G10" s="18">
        <f>INT(INDEX(地狱道!$M$19:$R$27,卡牌属性!$C10,卡牌属性!G$2)*INDEX(地狱道!$V$19:$V$22,卡牌属性!$B10))</f>
        <v>9810</v>
      </c>
      <c r="H10" s="18">
        <f>INT(INDEX(地狱道!$M$19:$R$27,卡牌属性!$C10,卡牌属性!H$2)*INDEX(地狱道!$V$19:$V$22,卡牌属性!$B10))</f>
        <v>882</v>
      </c>
      <c r="I10" s="18">
        <f>INT(INDEX(地狱道!$M$19:$R$27,卡牌属性!$C10,卡牌属性!I$2)*INDEX(地狱道!$V$19:$V$22,卡牌属性!$B10))</f>
        <v>1764</v>
      </c>
    </row>
    <row r="11" spans="1:9" ht="16.5" x14ac:dyDescent="0.2">
      <c r="A11" s="14">
        <v>1101001</v>
      </c>
      <c r="B11" s="14">
        <f>VLOOKUP(A11,卡牌!$B$4:$C$39,2,FALSE)</f>
        <v>3</v>
      </c>
      <c r="C11" s="14">
        <v>8</v>
      </c>
      <c r="D11" s="18">
        <f>INT(INDEX(地狱道!$M$19:$R$27,卡牌属性!$C11,卡牌属性!D$2)*INDEX(地狱道!$V$19:$V$22,卡牌属性!$B11))</f>
        <v>343</v>
      </c>
      <c r="E11" s="18">
        <f>INT(INDEX(地狱道!$M$19:$R$27,卡牌属性!$C11,卡牌属性!E$2)*INDEX(地狱道!$V$19:$V$22,卡牌属性!$B11))</f>
        <v>31</v>
      </c>
      <c r="F11" s="18">
        <f>INT(INDEX(地狱道!$M$19:$R$27,卡牌属性!$C11,卡牌属性!F$2)*INDEX(地狱道!$V$19:$V$22,卡牌属性!$B11))</f>
        <v>62</v>
      </c>
      <c r="G11" s="18">
        <f>INT(INDEX(地狱道!$M$19:$R$27,卡牌属性!$C11,卡牌属性!G$2)*INDEX(地狱道!$V$19:$V$22,卡牌属性!$B11))</f>
        <v>12714</v>
      </c>
      <c r="H11" s="18">
        <f>INT(INDEX(地狱道!$M$19:$R$27,卡牌属性!$C11,卡牌属性!H$2)*INDEX(地狱道!$V$19:$V$22,卡牌属性!$B11))</f>
        <v>1146</v>
      </c>
      <c r="I11" s="18">
        <f>INT(INDEX(地狱道!$M$19:$R$27,卡牌属性!$C11,卡牌属性!I$2)*INDEX(地狱道!$V$19:$V$22,卡牌属性!$B11))</f>
        <v>2292</v>
      </c>
    </row>
    <row r="12" spans="1:9" ht="16.5" x14ac:dyDescent="0.2">
      <c r="A12" s="14">
        <v>1101001</v>
      </c>
      <c r="B12" s="14">
        <f>VLOOKUP(A12,卡牌!$B$4:$C$39,2,FALSE)</f>
        <v>3</v>
      </c>
      <c r="C12" s="14">
        <v>9</v>
      </c>
      <c r="D12" s="18">
        <f>INT(INDEX(地狱道!$M$19:$R$27,卡牌属性!$C12,卡牌属性!D$2)*INDEX(地狱道!$V$19:$V$22,卡牌属性!$B12))</f>
        <v>396</v>
      </c>
      <c r="E12" s="18">
        <f>INT(INDEX(地狱道!$M$19:$R$27,卡牌属性!$C12,卡牌属性!E$2)*INDEX(地狱道!$V$19:$V$22,卡牌属性!$B12))</f>
        <v>36</v>
      </c>
      <c r="F12" s="18">
        <f>INT(INDEX(地狱道!$M$19:$R$27,卡牌属性!$C12,卡牌属性!F$2)*INDEX(地狱道!$V$19:$V$22,卡牌属性!$B12))</f>
        <v>72</v>
      </c>
      <c r="G12" s="18">
        <f>INT(INDEX(地狱道!$M$19:$R$27,卡牌属性!$C12,卡牌属性!G$2)*INDEX(地狱道!$V$19:$V$22,卡牌属性!$B12))</f>
        <v>16146</v>
      </c>
      <c r="H12" s="18">
        <f>INT(INDEX(地狱道!$M$19:$R$27,卡牌属性!$C12,卡牌属性!H$2)*INDEX(地狱道!$V$19:$V$22,卡牌属性!$B12))</f>
        <v>1458</v>
      </c>
      <c r="I12" s="18">
        <f>INT(INDEX(地狱道!$M$19:$R$27,卡牌属性!$C12,卡牌属性!I$2)*INDEX(地狱道!$V$19:$V$22,卡牌属性!$B12))</f>
        <v>2916</v>
      </c>
    </row>
    <row r="13" spans="1:9" ht="16.5" x14ac:dyDescent="0.2">
      <c r="A13" s="14">
        <v>1101002</v>
      </c>
      <c r="B13" s="14">
        <f>VLOOKUP(A13,卡牌!$B$4:$C$39,2,FALSE)</f>
        <v>2</v>
      </c>
      <c r="C13" s="14">
        <v>1</v>
      </c>
      <c r="D13" s="18">
        <f>INT(INDEX(地狱道!$M$19:$R$27,卡牌属性!$C13,卡牌属性!D$2)*INDEX(地狱道!$V$19:$V$22,卡牌属性!$B13))</f>
        <v>55</v>
      </c>
      <c r="E13" s="18">
        <f>INT(INDEX(地狱道!$M$19:$R$27,卡牌属性!$C13,卡牌属性!E$2)*INDEX(地狱道!$V$19:$V$22,卡牌属性!$B13))</f>
        <v>5</v>
      </c>
      <c r="F13" s="18">
        <f>INT(INDEX(地狱道!$M$19:$R$27,卡牌属性!$C13,卡牌属性!F$2)*INDEX(地狱道!$V$19:$V$22,卡牌属性!$B13))</f>
        <v>10</v>
      </c>
      <c r="G13" s="18">
        <f>INT(INDEX(地狱道!$M$19:$R$27,卡牌属性!$C13,卡牌属性!G$2)*INDEX(地狱道!$V$19:$V$22,卡牌属性!$B13))</f>
        <v>200</v>
      </c>
      <c r="H13" s="18">
        <f>INT(INDEX(地狱道!$M$19:$R$27,卡牌属性!$C13,卡牌属性!H$2)*INDEX(地狱道!$V$19:$V$22,卡牌属性!$B13))</f>
        <v>10</v>
      </c>
      <c r="I13" s="18">
        <f>INT(INDEX(地狱道!$M$19:$R$27,卡牌属性!$C13,卡牌属性!I$2)*INDEX(地狱道!$V$19:$V$22,卡牌属性!$B13))</f>
        <v>20</v>
      </c>
    </row>
    <row r="14" spans="1:9" ht="16.5" x14ac:dyDescent="0.2">
      <c r="A14" s="14">
        <v>1101002</v>
      </c>
      <c r="B14" s="14">
        <f>VLOOKUP(A14,卡牌!$B$4:$C$39,2,FALSE)</f>
        <v>2</v>
      </c>
      <c r="C14" s="14">
        <v>2</v>
      </c>
      <c r="D14" s="18">
        <f>INT(INDEX(地狱道!$M$19:$R$27,卡牌属性!$C14,卡牌属性!D$2)*INDEX(地狱道!$V$19:$V$22,卡牌属性!$B14))</f>
        <v>77</v>
      </c>
      <c r="E14" s="18">
        <f>INT(INDEX(地狱道!$M$19:$R$27,卡牌属性!$C14,卡牌属性!E$2)*INDEX(地狱道!$V$19:$V$22,卡牌属性!$B14))</f>
        <v>7</v>
      </c>
      <c r="F14" s="18">
        <f>INT(INDEX(地狱道!$M$19:$R$27,卡牌属性!$C14,卡牌属性!F$2)*INDEX(地狱道!$V$19:$V$22,卡牌属性!$B14))</f>
        <v>14</v>
      </c>
      <c r="G14" s="18">
        <f>INT(INDEX(地狱道!$M$19:$R$27,卡牌属性!$C14,卡牌属性!G$2)*INDEX(地狱道!$V$19:$V$22,卡牌属性!$B14))</f>
        <v>970</v>
      </c>
      <c r="H14" s="18">
        <f>INT(INDEX(地狱道!$M$19:$R$27,卡牌属性!$C14,卡牌属性!H$2)*INDEX(地狱道!$V$19:$V$22,卡牌属性!$B14))</f>
        <v>80</v>
      </c>
      <c r="I14" s="18">
        <f>INT(INDEX(地狱道!$M$19:$R$27,卡牌属性!$C14,卡牌属性!I$2)*INDEX(地狱道!$V$19:$V$22,卡牌属性!$B14))</f>
        <v>160</v>
      </c>
    </row>
    <row r="15" spans="1:9" ht="16.5" x14ac:dyDescent="0.2">
      <c r="A15" s="14">
        <v>1101002</v>
      </c>
      <c r="B15" s="14">
        <f>VLOOKUP(A15,卡牌!$B$4:$C$39,2,FALSE)</f>
        <v>2</v>
      </c>
      <c r="C15" s="14">
        <v>3</v>
      </c>
      <c r="D15" s="18">
        <f>INT(INDEX(地狱道!$M$19:$R$27,卡牌属性!$C15,卡牌属性!D$2)*INDEX(地狱道!$V$19:$V$22,卡牌属性!$B15))</f>
        <v>110</v>
      </c>
      <c r="E15" s="18">
        <f>INT(INDEX(地狱道!$M$19:$R$27,卡牌属性!$C15,卡牌属性!E$2)*INDEX(地狱道!$V$19:$V$22,卡牌属性!$B15))</f>
        <v>10</v>
      </c>
      <c r="F15" s="18">
        <f>INT(INDEX(地狱道!$M$19:$R$27,卡牌属性!$C15,卡牌属性!F$2)*INDEX(地狱道!$V$19:$V$22,卡牌属性!$B15))</f>
        <v>20</v>
      </c>
      <c r="G15" s="18">
        <f>INT(INDEX(地狱道!$M$19:$R$27,卡牌属性!$C15,卡牌属性!G$2)*INDEX(地狱道!$V$19:$V$22,卡牌属性!$B15))</f>
        <v>2125</v>
      </c>
      <c r="H15" s="18">
        <f>INT(INDEX(地狱道!$M$19:$R$27,卡牌属性!$C15,卡牌属性!H$2)*INDEX(地狱道!$V$19:$V$22,卡牌属性!$B15))</f>
        <v>185</v>
      </c>
      <c r="I15" s="18">
        <f>INT(INDEX(地狱道!$M$19:$R$27,卡牌属性!$C15,卡牌属性!I$2)*INDEX(地狱道!$V$19:$V$22,卡牌属性!$B15))</f>
        <v>370</v>
      </c>
    </row>
    <row r="16" spans="1:9" ht="16.5" x14ac:dyDescent="0.2">
      <c r="A16" s="14">
        <v>1101002</v>
      </c>
      <c r="B16" s="14">
        <f>VLOOKUP(A16,卡牌!$B$4:$C$39,2,FALSE)</f>
        <v>2</v>
      </c>
      <c r="C16" s="14">
        <v>4</v>
      </c>
      <c r="D16" s="18">
        <f>INT(INDEX(地狱道!$M$19:$R$27,卡牌属性!$C16,卡牌属性!D$2)*INDEX(地狱道!$V$19:$V$22,卡牌属性!$B16))</f>
        <v>132</v>
      </c>
      <c r="E16" s="18">
        <f>INT(INDEX(地狱道!$M$19:$R$27,卡牌属性!$C16,卡牌属性!E$2)*INDEX(地狱道!$V$19:$V$22,卡牌属性!$B16))</f>
        <v>12</v>
      </c>
      <c r="F16" s="18">
        <f>INT(INDEX(地狱道!$M$19:$R$27,卡牌属性!$C16,卡牌属性!F$2)*INDEX(地狱道!$V$19:$V$22,卡牌属性!$B16))</f>
        <v>24</v>
      </c>
      <c r="G16" s="18">
        <f>INT(INDEX(地狱道!$M$19:$R$27,卡牌属性!$C16,卡牌属性!G$2)*INDEX(地狱道!$V$19:$V$22,卡牌属性!$B16))</f>
        <v>3225</v>
      </c>
      <c r="H16" s="18">
        <f>INT(INDEX(地狱道!$M$19:$R$27,卡牌属性!$C16,卡牌属性!H$2)*INDEX(地狱道!$V$19:$V$22,卡牌属性!$B16))</f>
        <v>285</v>
      </c>
      <c r="I16" s="18">
        <f>INT(INDEX(地狱道!$M$19:$R$27,卡牌属性!$C16,卡牌属性!I$2)*INDEX(地狱道!$V$19:$V$22,卡牌属性!$B16))</f>
        <v>570</v>
      </c>
    </row>
    <row r="17" spans="1:9" ht="16.5" x14ac:dyDescent="0.2">
      <c r="A17" s="14">
        <v>1101002</v>
      </c>
      <c r="B17" s="14">
        <f>VLOOKUP(A17,卡牌!$B$4:$C$39,2,FALSE)</f>
        <v>2</v>
      </c>
      <c r="C17" s="14">
        <v>5</v>
      </c>
      <c r="D17" s="18">
        <f>INT(INDEX(地狱道!$M$19:$R$27,卡牌属性!$C17,卡牌属性!D$2)*INDEX(地狱道!$V$19:$V$22,卡牌属性!$B17))</f>
        <v>165</v>
      </c>
      <c r="E17" s="18">
        <f>INT(INDEX(地狱道!$M$19:$R$27,卡牌属性!$C17,卡牌属性!E$2)*INDEX(地狱道!$V$19:$V$22,卡牌属性!$B17))</f>
        <v>15</v>
      </c>
      <c r="F17" s="18">
        <f>INT(INDEX(地狱道!$M$19:$R$27,卡牌属性!$C17,卡牌属性!F$2)*INDEX(地狱道!$V$19:$V$22,卡牌属性!$B17))</f>
        <v>30</v>
      </c>
      <c r="G17" s="18">
        <f>INT(INDEX(地狱道!$M$19:$R$27,卡牌属性!$C17,卡牌属性!G$2)*INDEX(地狱道!$V$19:$V$22,卡牌属性!$B17))</f>
        <v>4545</v>
      </c>
      <c r="H17" s="18">
        <f>INT(INDEX(地狱道!$M$19:$R$27,卡牌属性!$C17,卡牌属性!H$2)*INDEX(地狱道!$V$19:$V$22,卡牌属性!$B17))</f>
        <v>405</v>
      </c>
      <c r="I17" s="18">
        <f>INT(INDEX(地狱道!$M$19:$R$27,卡牌属性!$C17,卡牌属性!I$2)*INDEX(地狱道!$V$19:$V$22,卡牌属性!$B17))</f>
        <v>810</v>
      </c>
    </row>
    <row r="18" spans="1:9" ht="16.5" x14ac:dyDescent="0.2">
      <c r="A18" s="14">
        <v>1101002</v>
      </c>
      <c r="B18" s="14">
        <f>VLOOKUP(A18,卡牌!$B$4:$C$39,2,FALSE)</f>
        <v>2</v>
      </c>
      <c r="C18" s="14">
        <v>6</v>
      </c>
      <c r="D18" s="18">
        <f>INT(INDEX(地狱道!$M$19:$R$27,卡牌属性!$C18,卡牌属性!D$2)*INDEX(地狱道!$V$19:$V$22,卡牌属性!$B18))</f>
        <v>198</v>
      </c>
      <c r="E18" s="18">
        <f>INT(INDEX(地狱道!$M$19:$R$27,卡牌属性!$C18,卡牌属性!E$2)*INDEX(地狱道!$V$19:$V$22,卡牌属性!$B18))</f>
        <v>18</v>
      </c>
      <c r="F18" s="18">
        <f>INT(INDEX(地狱道!$M$19:$R$27,卡牌属性!$C18,卡牌属性!F$2)*INDEX(地狱道!$V$19:$V$22,卡牌属性!$B18))</f>
        <v>36</v>
      </c>
      <c r="G18" s="18">
        <f>INT(INDEX(地狱道!$M$19:$R$27,卡牌属性!$C18,卡牌属性!G$2)*INDEX(地狱道!$V$19:$V$22,卡牌属性!$B18))</f>
        <v>6195</v>
      </c>
      <c r="H18" s="18">
        <f>INT(INDEX(地狱道!$M$19:$R$27,卡牌属性!$C18,卡牌属性!H$2)*INDEX(地狱道!$V$19:$V$22,卡牌属性!$B18))</f>
        <v>555</v>
      </c>
      <c r="I18" s="18">
        <f>INT(INDEX(地狱道!$M$19:$R$27,卡牌属性!$C18,卡牌属性!I$2)*INDEX(地狱道!$V$19:$V$22,卡牌属性!$B18))</f>
        <v>1110</v>
      </c>
    </row>
    <row r="19" spans="1:9" ht="16.5" x14ac:dyDescent="0.2">
      <c r="A19" s="14">
        <v>1101002</v>
      </c>
      <c r="B19" s="14">
        <f>VLOOKUP(A19,卡牌!$B$4:$C$39,2,FALSE)</f>
        <v>2</v>
      </c>
      <c r="C19" s="14">
        <v>7</v>
      </c>
      <c r="D19" s="18">
        <f>INT(INDEX(地狱道!$M$19:$R$27,卡牌属性!$C19,卡牌属性!D$2)*INDEX(地狱道!$V$19:$V$22,卡牌属性!$B19))</f>
        <v>242</v>
      </c>
      <c r="E19" s="18">
        <f>INT(INDEX(地狱道!$M$19:$R$27,卡牌属性!$C19,卡牌属性!E$2)*INDEX(地狱道!$V$19:$V$22,卡牌属性!$B19))</f>
        <v>22</v>
      </c>
      <c r="F19" s="18">
        <f>INT(INDEX(地狱道!$M$19:$R$27,卡牌属性!$C19,卡牌属性!F$2)*INDEX(地狱道!$V$19:$V$22,卡牌属性!$B19))</f>
        <v>44</v>
      </c>
      <c r="G19" s="18">
        <f>INT(INDEX(地狱道!$M$19:$R$27,卡牌属性!$C19,卡牌属性!G$2)*INDEX(地狱道!$V$19:$V$22,卡牌属性!$B19))</f>
        <v>8175</v>
      </c>
      <c r="H19" s="18">
        <f>INT(INDEX(地狱道!$M$19:$R$27,卡牌属性!$C19,卡牌属性!H$2)*INDEX(地狱道!$V$19:$V$22,卡牌属性!$B19))</f>
        <v>735</v>
      </c>
      <c r="I19" s="18">
        <f>INT(INDEX(地狱道!$M$19:$R$27,卡牌属性!$C19,卡牌属性!I$2)*INDEX(地狱道!$V$19:$V$22,卡牌属性!$B19))</f>
        <v>1470</v>
      </c>
    </row>
    <row r="20" spans="1:9" ht="16.5" x14ac:dyDescent="0.2">
      <c r="A20" s="14">
        <v>1101002</v>
      </c>
      <c r="B20" s="14">
        <f>VLOOKUP(A20,卡牌!$B$4:$C$39,2,FALSE)</f>
        <v>2</v>
      </c>
      <c r="C20" s="14">
        <v>8</v>
      </c>
      <c r="D20" s="18">
        <f>INT(INDEX(地狱道!$M$19:$R$27,卡牌属性!$C20,卡牌属性!D$2)*INDEX(地狱道!$V$19:$V$22,卡牌属性!$B20))</f>
        <v>286</v>
      </c>
      <c r="E20" s="18">
        <f>INT(INDEX(地狱道!$M$19:$R$27,卡牌属性!$C20,卡牌属性!E$2)*INDEX(地狱道!$V$19:$V$22,卡牌属性!$B20))</f>
        <v>26</v>
      </c>
      <c r="F20" s="18">
        <f>INT(INDEX(地狱道!$M$19:$R$27,卡牌属性!$C20,卡牌属性!F$2)*INDEX(地狱道!$V$19:$V$22,卡牌属性!$B20))</f>
        <v>52</v>
      </c>
      <c r="G20" s="18">
        <f>INT(INDEX(地狱道!$M$19:$R$27,卡牌属性!$C20,卡牌属性!G$2)*INDEX(地狱道!$V$19:$V$22,卡牌属性!$B20))</f>
        <v>10595</v>
      </c>
      <c r="H20" s="18">
        <f>INT(INDEX(地狱道!$M$19:$R$27,卡牌属性!$C20,卡牌属性!H$2)*INDEX(地狱道!$V$19:$V$22,卡牌属性!$B20))</f>
        <v>955</v>
      </c>
      <c r="I20" s="18">
        <f>INT(INDEX(地狱道!$M$19:$R$27,卡牌属性!$C20,卡牌属性!I$2)*INDEX(地狱道!$V$19:$V$22,卡牌属性!$B20))</f>
        <v>1910</v>
      </c>
    </row>
    <row r="21" spans="1:9" ht="16.5" x14ac:dyDescent="0.2">
      <c r="A21" s="14">
        <v>1101002</v>
      </c>
      <c r="B21" s="14">
        <f>VLOOKUP(A21,卡牌!$B$4:$C$39,2,FALSE)</f>
        <v>2</v>
      </c>
      <c r="C21" s="14">
        <v>9</v>
      </c>
      <c r="D21" s="18">
        <f>INT(INDEX(地狱道!$M$19:$R$27,卡牌属性!$C21,卡牌属性!D$2)*INDEX(地狱道!$V$19:$V$22,卡牌属性!$B21))</f>
        <v>330</v>
      </c>
      <c r="E21" s="18">
        <f>INT(INDEX(地狱道!$M$19:$R$27,卡牌属性!$C21,卡牌属性!E$2)*INDEX(地狱道!$V$19:$V$22,卡牌属性!$B21))</f>
        <v>30</v>
      </c>
      <c r="F21" s="18">
        <f>INT(INDEX(地狱道!$M$19:$R$27,卡牌属性!$C21,卡牌属性!F$2)*INDEX(地狱道!$V$19:$V$22,卡牌属性!$B21))</f>
        <v>60</v>
      </c>
      <c r="G21" s="18">
        <f>INT(INDEX(地狱道!$M$19:$R$27,卡牌属性!$C21,卡牌属性!G$2)*INDEX(地狱道!$V$19:$V$22,卡牌属性!$B21))</f>
        <v>13455</v>
      </c>
      <c r="H21" s="18">
        <f>INT(INDEX(地狱道!$M$19:$R$27,卡牌属性!$C21,卡牌属性!H$2)*INDEX(地狱道!$V$19:$V$22,卡牌属性!$B21))</f>
        <v>1215</v>
      </c>
      <c r="I21" s="18">
        <f>INT(INDEX(地狱道!$M$19:$R$27,卡牌属性!$C21,卡牌属性!I$2)*INDEX(地狱道!$V$19:$V$22,卡牌属性!$B21))</f>
        <v>2430</v>
      </c>
    </row>
    <row r="22" spans="1:9" ht="16.5" x14ac:dyDescent="0.2">
      <c r="A22" s="14">
        <v>1101003</v>
      </c>
      <c r="B22" s="14">
        <f>VLOOKUP(A22,卡牌!$B$4:$C$39,2,FALSE)</f>
        <v>3</v>
      </c>
      <c r="C22" s="14">
        <v>1</v>
      </c>
      <c r="D22" s="18">
        <f>INT(INDEX(地狱道!$M$19:$R$27,卡牌属性!$C22,卡牌属性!D$2)*INDEX(地狱道!$V$19:$V$22,卡牌属性!$B22))</f>
        <v>66</v>
      </c>
      <c r="E22" s="18">
        <f>INT(INDEX(地狱道!$M$19:$R$27,卡牌属性!$C22,卡牌属性!E$2)*INDEX(地狱道!$V$19:$V$22,卡牌属性!$B22))</f>
        <v>6</v>
      </c>
      <c r="F22" s="18">
        <f>INT(INDEX(地狱道!$M$19:$R$27,卡牌属性!$C22,卡牌属性!F$2)*INDEX(地狱道!$V$19:$V$22,卡牌属性!$B22))</f>
        <v>12</v>
      </c>
      <c r="G22" s="18">
        <f>INT(INDEX(地狱道!$M$19:$R$27,卡牌属性!$C22,卡牌属性!G$2)*INDEX(地狱道!$V$19:$V$22,卡牌属性!$B22))</f>
        <v>240</v>
      </c>
      <c r="H22" s="18">
        <f>INT(INDEX(地狱道!$M$19:$R$27,卡牌属性!$C22,卡牌属性!H$2)*INDEX(地狱道!$V$19:$V$22,卡牌属性!$B22))</f>
        <v>12</v>
      </c>
      <c r="I22" s="18">
        <f>INT(INDEX(地狱道!$M$19:$R$27,卡牌属性!$C22,卡牌属性!I$2)*INDEX(地狱道!$V$19:$V$22,卡牌属性!$B22))</f>
        <v>24</v>
      </c>
    </row>
    <row r="23" spans="1:9" ht="16.5" x14ac:dyDescent="0.2">
      <c r="A23" s="14">
        <v>1101003</v>
      </c>
      <c r="B23" s="14">
        <f>VLOOKUP(A23,卡牌!$B$4:$C$39,2,FALSE)</f>
        <v>3</v>
      </c>
      <c r="C23" s="14">
        <v>2</v>
      </c>
      <c r="D23" s="18">
        <f>INT(INDEX(地狱道!$M$19:$R$27,卡牌属性!$C23,卡牌属性!D$2)*INDEX(地狱道!$V$19:$V$22,卡牌属性!$B23))</f>
        <v>92</v>
      </c>
      <c r="E23" s="18">
        <f>INT(INDEX(地狱道!$M$19:$R$27,卡牌属性!$C23,卡牌属性!E$2)*INDEX(地狱道!$V$19:$V$22,卡牌属性!$B23))</f>
        <v>8</v>
      </c>
      <c r="F23" s="18">
        <f>INT(INDEX(地狱道!$M$19:$R$27,卡牌属性!$C23,卡牌属性!F$2)*INDEX(地狱道!$V$19:$V$22,卡牌属性!$B23))</f>
        <v>16</v>
      </c>
      <c r="G23" s="18">
        <f>INT(INDEX(地狱道!$M$19:$R$27,卡牌属性!$C23,卡牌属性!G$2)*INDEX(地狱道!$V$19:$V$22,卡牌属性!$B23))</f>
        <v>1164</v>
      </c>
      <c r="H23" s="18">
        <f>INT(INDEX(地狱道!$M$19:$R$27,卡牌属性!$C23,卡牌属性!H$2)*INDEX(地狱道!$V$19:$V$22,卡牌属性!$B23))</f>
        <v>96</v>
      </c>
      <c r="I23" s="18">
        <f>INT(INDEX(地狱道!$M$19:$R$27,卡牌属性!$C23,卡牌属性!I$2)*INDEX(地狱道!$V$19:$V$22,卡牌属性!$B23))</f>
        <v>192</v>
      </c>
    </row>
    <row r="24" spans="1:9" ht="16.5" x14ac:dyDescent="0.2">
      <c r="A24" s="14">
        <v>1101003</v>
      </c>
      <c r="B24" s="14">
        <f>VLOOKUP(A24,卡牌!$B$4:$C$39,2,FALSE)</f>
        <v>3</v>
      </c>
      <c r="C24" s="14">
        <v>3</v>
      </c>
      <c r="D24" s="18">
        <f>INT(INDEX(地狱道!$M$19:$R$27,卡牌属性!$C24,卡牌属性!D$2)*INDEX(地狱道!$V$19:$V$22,卡牌属性!$B24))</f>
        <v>132</v>
      </c>
      <c r="E24" s="18">
        <f>INT(INDEX(地狱道!$M$19:$R$27,卡牌属性!$C24,卡牌属性!E$2)*INDEX(地狱道!$V$19:$V$22,卡牌属性!$B24))</f>
        <v>12</v>
      </c>
      <c r="F24" s="18">
        <f>INT(INDEX(地狱道!$M$19:$R$27,卡牌属性!$C24,卡牌属性!F$2)*INDEX(地狱道!$V$19:$V$22,卡牌属性!$B24))</f>
        <v>24</v>
      </c>
      <c r="G24" s="18">
        <f>INT(INDEX(地狱道!$M$19:$R$27,卡牌属性!$C24,卡牌属性!G$2)*INDEX(地狱道!$V$19:$V$22,卡牌属性!$B24))</f>
        <v>2550</v>
      </c>
      <c r="H24" s="18">
        <f>INT(INDEX(地狱道!$M$19:$R$27,卡牌属性!$C24,卡牌属性!H$2)*INDEX(地狱道!$V$19:$V$22,卡牌属性!$B24))</f>
        <v>222</v>
      </c>
      <c r="I24" s="18">
        <f>INT(INDEX(地狱道!$M$19:$R$27,卡牌属性!$C24,卡牌属性!I$2)*INDEX(地狱道!$V$19:$V$22,卡牌属性!$B24))</f>
        <v>444</v>
      </c>
    </row>
    <row r="25" spans="1:9" ht="16.5" x14ac:dyDescent="0.2">
      <c r="A25" s="14">
        <v>1101003</v>
      </c>
      <c r="B25" s="14">
        <f>VLOOKUP(A25,卡牌!$B$4:$C$39,2,FALSE)</f>
        <v>3</v>
      </c>
      <c r="C25" s="14">
        <v>4</v>
      </c>
      <c r="D25" s="18">
        <f>INT(INDEX(地狱道!$M$19:$R$27,卡牌属性!$C25,卡牌属性!D$2)*INDEX(地狱道!$V$19:$V$22,卡牌属性!$B25))</f>
        <v>158</v>
      </c>
      <c r="E25" s="18">
        <f>INT(INDEX(地狱道!$M$19:$R$27,卡牌属性!$C25,卡牌属性!E$2)*INDEX(地狱道!$V$19:$V$22,卡牌属性!$B25))</f>
        <v>14</v>
      </c>
      <c r="F25" s="18">
        <f>INT(INDEX(地狱道!$M$19:$R$27,卡牌属性!$C25,卡牌属性!F$2)*INDEX(地狱道!$V$19:$V$22,卡牌属性!$B25))</f>
        <v>28</v>
      </c>
      <c r="G25" s="18">
        <f>INT(INDEX(地狱道!$M$19:$R$27,卡牌属性!$C25,卡牌属性!G$2)*INDEX(地狱道!$V$19:$V$22,卡牌属性!$B25))</f>
        <v>3870</v>
      </c>
      <c r="H25" s="18">
        <f>INT(INDEX(地狱道!$M$19:$R$27,卡牌属性!$C25,卡牌属性!H$2)*INDEX(地狱道!$V$19:$V$22,卡牌属性!$B25))</f>
        <v>342</v>
      </c>
      <c r="I25" s="18">
        <f>INT(INDEX(地狱道!$M$19:$R$27,卡牌属性!$C25,卡牌属性!I$2)*INDEX(地狱道!$V$19:$V$22,卡牌属性!$B25))</f>
        <v>684</v>
      </c>
    </row>
    <row r="26" spans="1:9" ht="16.5" x14ac:dyDescent="0.2">
      <c r="A26" s="14">
        <v>1101003</v>
      </c>
      <c r="B26" s="14">
        <f>VLOOKUP(A26,卡牌!$B$4:$C$39,2,FALSE)</f>
        <v>3</v>
      </c>
      <c r="C26" s="14">
        <v>5</v>
      </c>
      <c r="D26" s="18">
        <f>INT(INDEX(地狱道!$M$19:$R$27,卡牌属性!$C26,卡牌属性!D$2)*INDEX(地狱道!$V$19:$V$22,卡牌属性!$B26))</f>
        <v>198</v>
      </c>
      <c r="E26" s="18">
        <f>INT(INDEX(地狱道!$M$19:$R$27,卡牌属性!$C26,卡牌属性!E$2)*INDEX(地狱道!$V$19:$V$22,卡牌属性!$B26))</f>
        <v>18</v>
      </c>
      <c r="F26" s="18">
        <f>INT(INDEX(地狱道!$M$19:$R$27,卡牌属性!$C26,卡牌属性!F$2)*INDEX(地狱道!$V$19:$V$22,卡牌属性!$B26))</f>
        <v>36</v>
      </c>
      <c r="G26" s="18">
        <f>INT(INDEX(地狱道!$M$19:$R$27,卡牌属性!$C26,卡牌属性!G$2)*INDEX(地狱道!$V$19:$V$22,卡牌属性!$B26))</f>
        <v>5454</v>
      </c>
      <c r="H26" s="18">
        <f>INT(INDEX(地狱道!$M$19:$R$27,卡牌属性!$C26,卡牌属性!H$2)*INDEX(地狱道!$V$19:$V$22,卡牌属性!$B26))</f>
        <v>486</v>
      </c>
      <c r="I26" s="18">
        <f>INT(INDEX(地狱道!$M$19:$R$27,卡牌属性!$C26,卡牌属性!I$2)*INDEX(地狱道!$V$19:$V$22,卡牌属性!$B26))</f>
        <v>972</v>
      </c>
    </row>
    <row r="27" spans="1:9" ht="16.5" x14ac:dyDescent="0.2">
      <c r="A27" s="14">
        <v>1101003</v>
      </c>
      <c r="B27" s="14">
        <f>VLOOKUP(A27,卡牌!$B$4:$C$39,2,FALSE)</f>
        <v>3</v>
      </c>
      <c r="C27" s="14">
        <v>6</v>
      </c>
      <c r="D27" s="18">
        <f>INT(INDEX(地狱道!$M$19:$R$27,卡牌属性!$C27,卡牌属性!D$2)*INDEX(地狱道!$V$19:$V$22,卡牌属性!$B27))</f>
        <v>237</v>
      </c>
      <c r="E27" s="18">
        <f>INT(INDEX(地狱道!$M$19:$R$27,卡牌属性!$C27,卡牌属性!E$2)*INDEX(地狱道!$V$19:$V$22,卡牌属性!$B27))</f>
        <v>21</v>
      </c>
      <c r="F27" s="18">
        <f>INT(INDEX(地狱道!$M$19:$R$27,卡牌属性!$C27,卡牌属性!F$2)*INDEX(地狱道!$V$19:$V$22,卡牌属性!$B27))</f>
        <v>43</v>
      </c>
      <c r="G27" s="18">
        <f>INT(INDEX(地狱道!$M$19:$R$27,卡牌属性!$C27,卡牌属性!G$2)*INDEX(地狱道!$V$19:$V$22,卡牌属性!$B27))</f>
        <v>7434</v>
      </c>
      <c r="H27" s="18">
        <f>INT(INDEX(地狱道!$M$19:$R$27,卡牌属性!$C27,卡牌属性!H$2)*INDEX(地狱道!$V$19:$V$22,卡牌属性!$B27))</f>
        <v>666</v>
      </c>
      <c r="I27" s="18">
        <f>INT(INDEX(地狱道!$M$19:$R$27,卡牌属性!$C27,卡牌属性!I$2)*INDEX(地狱道!$V$19:$V$22,卡牌属性!$B27))</f>
        <v>1332</v>
      </c>
    </row>
    <row r="28" spans="1:9" ht="16.5" x14ac:dyDescent="0.2">
      <c r="A28" s="14">
        <v>1101003</v>
      </c>
      <c r="B28" s="14">
        <f>VLOOKUP(A28,卡牌!$B$4:$C$39,2,FALSE)</f>
        <v>3</v>
      </c>
      <c r="C28" s="14">
        <v>7</v>
      </c>
      <c r="D28" s="18">
        <f>INT(INDEX(地狱道!$M$19:$R$27,卡牌属性!$C28,卡牌属性!D$2)*INDEX(地狱道!$V$19:$V$22,卡牌属性!$B28))</f>
        <v>290</v>
      </c>
      <c r="E28" s="18">
        <f>INT(INDEX(地狱道!$M$19:$R$27,卡牌属性!$C28,卡牌属性!E$2)*INDEX(地狱道!$V$19:$V$22,卡牌属性!$B28))</f>
        <v>26</v>
      </c>
      <c r="F28" s="18">
        <f>INT(INDEX(地狱道!$M$19:$R$27,卡牌属性!$C28,卡牌属性!F$2)*INDEX(地狱道!$V$19:$V$22,卡牌属性!$B28))</f>
        <v>52</v>
      </c>
      <c r="G28" s="18">
        <f>INT(INDEX(地狱道!$M$19:$R$27,卡牌属性!$C28,卡牌属性!G$2)*INDEX(地狱道!$V$19:$V$22,卡牌属性!$B28))</f>
        <v>9810</v>
      </c>
      <c r="H28" s="18">
        <f>INT(INDEX(地狱道!$M$19:$R$27,卡牌属性!$C28,卡牌属性!H$2)*INDEX(地狱道!$V$19:$V$22,卡牌属性!$B28))</f>
        <v>882</v>
      </c>
      <c r="I28" s="18">
        <f>INT(INDEX(地狱道!$M$19:$R$27,卡牌属性!$C28,卡牌属性!I$2)*INDEX(地狱道!$V$19:$V$22,卡牌属性!$B28))</f>
        <v>1764</v>
      </c>
    </row>
    <row r="29" spans="1:9" ht="16.5" x14ac:dyDescent="0.2">
      <c r="A29" s="14">
        <v>1101003</v>
      </c>
      <c r="B29" s="14">
        <f>VLOOKUP(A29,卡牌!$B$4:$C$39,2,FALSE)</f>
        <v>3</v>
      </c>
      <c r="C29" s="14">
        <v>8</v>
      </c>
      <c r="D29" s="18">
        <f>INT(INDEX(地狱道!$M$19:$R$27,卡牌属性!$C29,卡牌属性!D$2)*INDEX(地狱道!$V$19:$V$22,卡牌属性!$B29))</f>
        <v>343</v>
      </c>
      <c r="E29" s="18">
        <f>INT(INDEX(地狱道!$M$19:$R$27,卡牌属性!$C29,卡牌属性!E$2)*INDEX(地狱道!$V$19:$V$22,卡牌属性!$B29))</f>
        <v>31</v>
      </c>
      <c r="F29" s="18">
        <f>INT(INDEX(地狱道!$M$19:$R$27,卡牌属性!$C29,卡牌属性!F$2)*INDEX(地狱道!$V$19:$V$22,卡牌属性!$B29))</f>
        <v>62</v>
      </c>
      <c r="G29" s="18">
        <f>INT(INDEX(地狱道!$M$19:$R$27,卡牌属性!$C29,卡牌属性!G$2)*INDEX(地狱道!$V$19:$V$22,卡牌属性!$B29))</f>
        <v>12714</v>
      </c>
      <c r="H29" s="18">
        <f>INT(INDEX(地狱道!$M$19:$R$27,卡牌属性!$C29,卡牌属性!H$2)*INDEX(地狱道!$V$19:$V$22,卡牌属性!$B29))</f>
        <v>1146</v>
      </c>
      <c r="I29" s="18">
        <f>INT(INDEX(地狱道!$M$19:$R$27,卡牌属性!$C29,卡牌属性!I$2)*INDEX(地狱道!$V$19:$V$22,卡牌属性!$B29))</f>
        <v>2292</v>
      </c>
    </row>
    <row r="30" spans="1:9" ht="16.5" x14ac:dyDescent="0.2">
      <c r="A30" s="14">
        <v>1101003</v>
      </c>
      <c r="B30" s="14">
        <f>VLOOKUP(A30,卡牌!$B$4:$C$39,2,FALSE)</f>
        <v>3</v>
      </c>
      <c r="C30" s="14">
        <v>9</v>
      </c>
      <c r="D30" s="18">
        <f>INT(INDEX(地狱道!$M$19:$R$27,卡牌属性!$C30,卡牌属性!D$2)*INDEX(地狱道!$V$19:$V$22,卡牌属性!$B30))</f>
        <v>396</v>
      </c>
      <c r="E30" s="18">
        <f>INT(INDEX(地狱道!$M$19:$R$27,卡牌属性!$C30,卡牌属性!E$2)*INDEX(地狱道!$V$19:$V$22,卡牌属性!$B30))</f>
        <v>36</v>
      </c>
      <c r="F30" s="18">
        <f>INT(INDEX(地狱道!$M$19:$R$27,卡牌属性!$C30,卡牌属性!F$2)*INDEX(地狱道!$V$19:$V$22,卡牌属性!$B30))</f>
        <v>72</v>
      </c>
      <c r="G30" s="18">
        <f>INT(INDEX(地狱道!$M$19:$R$27,卡牌属性!$C30,卡牌属性!G$2)*INDEX(地狱道!$V$19:$V$22,卡牌属性!$B30))</f>
        <v>16146</v>
      </c>
      <c r="H30" s="18">
        <f>INT(INDEX(地狱道!$M$19:$R$27,卡牌属性!$C30,卡牌属性!H$2)*INDEX(地狱道!$V$19:$V$22,卡牌属性!$B30))</f>
        <v>1458</v>
      </c>
      <c r="I30" s="18">
        <f>INT(INDEX(地狱道!$M$19:$R$27,卡牌属性!$C30,卡牌属性!I$2)*INDEX(地狱道!$V$19:$V$22,卡牌属性!$B30))</f>
        <v>2916</v>
      </c>
    </row>
    <row r="31" spans="1:9" ht="16.5" x14ac:dyDescent="0.2">
      <c r="A31" s="14">
        <v>1101004</v>
      </c>
      <c r="B31" s="14">
        <f>VLOOKUP(A31,卡牌!$B$4:$C$39,2,FALSE)</f>
        <v>4</v>
      </c>
      <c r="C31" s="14">
        <v>1</v>
      </c>
      <c r="D31" s="18">
        <f>INT(INDEX(地狱道!$M$19:$R$27,卡牌属性!$C31,卡牌属性!D$2)*INDEX(地狱道!$V$19:$V$22,卡牌属性!$B31))</f>
        <v>82</v>
      </c>
      <c r="E31" s="18">
        <f>INT(INDEX(地狱道!$M$19:$R$27,卡牌属性!$C31,卡牌属性!E$2)*INDEX(地狱道!$V$19:$V$22,卡牌属性!$B31))</f>
        <v>7</v>
      </c>
      <c r="F31" s="18">
        <f>INT(INDEX(地狱道!$M$19:$R$27,卡牌属性!$C31,卡牌属性!F$2)*INDEX(地狱道!$V$19:$V$22,卡牌属性!$B31))</f>
        <v>15</v>
      </c>
      <c r="G31" s="18">
        <f>INT(INDEX(地狱道!$M$19:$R$27,卡牌属性!$C31,卡牌属性!G$2)*INDEX(地狱道!$V$19:$V$22,卡牌属性!$B31))</f>
        <v>300</v>
      </c>
      <c r="H31" s="18">
        <f>INT(INDEX(地狱道!$M$19:$R$27,卡牌属性!$C31,卡牌属性!H$2)*INDEX(地狱道!$V$19:$V$22,卡牌属性!$B31))</f>
        <v>15</v>
      </c>
      <c r="I31" s="18">
        <f>INT(INDEX(地狱道!$M$19:$R$27,卡牌属性!$C31,卡牌属性!I$2)*INDEX(地狱道!$V$19:$V$22,卡牌属性!$B31))</f>
        <v>30</v>
      </c>
    </row>
    <row r="32" spans="1:9" ht="16.5" x14ac:dyDescent="0.2">
      <c r="A32" s="14">
        <v>1101004</v>
      </c>
      <c r="B32" s="14">
        <f>VLOOKUP(A32,卡牌!$B$4:$C$39,2,FALSE)</f>
        <v>4</v>
      </c>
      <c r="C32" s="14">
        <v>2</v>
      </c>
      <c r="D32" s="18">
        <f>INT(INDEX(地狱道!$M$19:$R$27,卡牌属性!$C32,卡牌属性!D$2)*INDEX(地狱道!$V$19:$V$22,卡牌属性!$B32))</f>
        <v>115</v>
      </c>
      <c r="E32" s="18">
        <f>INT(INDEX(地狱道!$M$19:$R$27,卡牌属性!$C32,卡牌属性!E$2)*INDEX(地狱道!$V$19:$V$22,卡牌属性!$B32))</f>
        <v>10</v>
      </c>
      <c r="F32" s="18">
        <f>INT(INDEX(地狱道!$M$19:$R$27,卡牌属性!$C32,卡牌属性!F$2)*INDEX(地狱道!$V$19:$V$22,卡牌属性!$B32))</f>
        <v>21</v>
      </c>
      <c r="G32" s="18">
        <f>INT(INDEX(地狱道!$M$19:$R$27,卡牌属性!$C32,卡牌属性!G$2)*INDEX(地狱道!$V$19:$V$22,卡牌属性!$B32))</f>
        <v>1455</v>
      </c>
      <c r="H32" s="18">
        <f>INT(INDEX(地狱道!$M$19:$R$27,卡牌属性!$C32,卡牌属性!H$2)*INDEX(地狱道!$V$19:$V$22,卡牌属性!$B32))</f>
        <v>120</v>
      </c>
      <c r="I32" s="18">
        <f>INT(INDEX(地狱道!$M$19:$R$27,卡牌属性!$C32,卡牌属性!I$2)*INDEX(地狱道!$V$19:$V$22,卡牌属性!$B32))</f>
        <v>240</v>
      </c>
    </row>
    <row r="33" spans="1:9" ht="16.5" x14ac:dyDescent="0.2">
      <c r="A33" s="14">
        <v>1101004</v>
      </c>
      <c r="B33" s="14">
        <f>VLOOKUP(A33,卡牌!$B$4:$C$39,2,FALSE)</f>
        <v>4</v>
      </c>
      <c r="C33" s="14">
        <v>3</v>
      </c>
      <c r="D33" s="18">
        <f>INT(INDEX(地狱道!$M$19:$R$27,卡牌属性!$C33,卡牌属性!D$2)*INDEX(地狱道!$V$19:$V$22,卡牌属性!$B33))</f>
        <v>165</v>
      </c>
      <c r="E33" s="18">
        <f>INT(INDEX(地狱道!$M$19:$R$27,卡牌属性!$C33,卡牌属性!E$2)*INDEX(地狱道!$V$19:$V$22,卡牌属性!$B33))</f>
        <v>15</v>
      </c>
      <c r="F33" s="18">
        <f>INT(INDEX(地狱道!$M$19:$R$27,卡牌属性!$C33,卡牌属性!F$2)*INDEX(地狱道!$V$19:$V$22,卡牌属性!$B33))</f>
        <v>30</v>
      </c>
      <c r="G33" s="18">
        <f>INT(INDEX(地狱道!$M$19:$R$27,卡牌属性!$C33,卡牌属性!G$2)*INDEX(地狱道!$V$19:$V$22,卡牌属性!$B33))</f>
        <v>3187</v>
      </c>
      <c r="H33" s="18">
        <f>INT(INDEX(地狱道!$M$19:$R$27,卡牌属性!$C33,卡牌属性!H$2)*INDEX(地狱道!$V$19:$V$22,卡牌属性!$B33))</f>
        <v>277</v>
      </c>
      <c r="I33" s="18">
        <f>INT(INDEX(地狱道!$M$19:$R$27,卡牌属性!$C33,卡牌属性!I$2)*INDEX(地狱道!$V$19:$V$22,卡牌属性!$B33))</f>
        <v>555</v>
      </c>
    </row>
    <row r="34" spans="1:9" ht="16.5" x14ac:dyDescent="0.2">
      <c r="A34" s="14">
        <v>1101004</v>
      </c>
      <c r="B34" s="14">
        <f>VLOOKUP(A34,卡牌!$B$4:$C$39,2,FALSE)</f>
        <v>4</v>
      </c>
      <c r="C34" s="14">
        <v>4</v>
      </c>
      <c r="D34" s="18">
        <f>INT(INDEX(地狱道!$M$19:$R$27,卡牌属性!$C34,卡牌属性!D$2)*INDEX(地狱道!$V$19:$V$22,卡牌属性!$B34))</f>
        <v>198</v>
      </c>
      <c r="E34" s="18">
        <f>INT(INDEX(地狱道!$M$19:$R$27,卡牌属性!$C34,卡牌属性!E$2)*INDEX(地狱道!$V$19:$V$22,卡牌属性!$B34))</f>
        <v>18</v>
      </c>
      <c r="F34" s="18">
        <f>INT(INDEX(地狱道!$M$19:$R$27,卡牌属性!$C34,卡牌属性!F$2)*INDEX(地狱道!$V$19:$V$22,卡牌属性!$B34))</f>
        <v>36</v>
      </c>
      <c r="G34" s="18">
        <f>INT(INDEX(地狱道!$M$19:$R$27,卡牌属性!$C34,卡牌属性!G$2)*INDEX(地狱道!$V$19:$V$22,卡牌属性!$B34))</f>
        <v>4837</v>
      </c>
      <c r="H34" s="18">
        <f>INT(INDEX(地狱道!$M$19:$R$27,卡牌属性!$C34,卡牌属性!H$2)*INDEX(地狱道!$V$19:$V$22,卡牌属性!$B34))</f>
        <v>427</v>
      </c>
      <c r="I34" s="18">
        <f>INT(INDEX(地狱道!$M$19:$R$27,卡牌属性!$C34,卡牌属性!I$2)*INDEX(地狱道!$V$19:$V$22,卡牌属性!$B34))</f>
        <v>855</v>
      </c>
    </row>
    <row r="35" spans="1:9" ht="16.5" x14ac:dyDescent="0.2">
      <c r="A35" s="14">
        <v>1101004</v>
      </c>
      <c r="B35" s="14">
        <f>VLOOKUP(A35,卡牌!$B$4:$C$39,2,FALSE)</f>
        <v>4</v>
      </c>
      <c r="C35" s="14">
        <v>5</v>
      </c>
      <c r="D35" s="18">
        <f>INT(INDEX(地狱道!$M$19:$R$27,卡牌属性!$C35,卡牌属性!D$2)*INDEX(地狱道!$V$19:$V$22,卡牌属性!$B35))</f>
        <v>247</v>
      </c>
      <c r="E35" s="18">
        <f>INT(INDEX(地狱道!$M$19:$R$27,卡牌属性!$C35,卡牌属性!E$2)*INDEX(地狱道!$V$19:$V$22,卡牌属性!$B35))</f>
        <v>22</v>
      </c>
      <c r="F35" s="18">
        <f>INT(INDEX(地狱道!$M$19:$R$27,卡牌属性!$C35,卡牌属性!F$2)*INDEX(地狱道!$V$19:$V$22,卡牌属性!$B35))</f>
        <v>45</v>
      </c>
      <c r="G35" s="18">
        <f>INT(INDEX(地狱道!$M$19:$R$27,卡牌属性!$C35,卡牌属性!G$2)*INDEX(地狱道!$V$19:$V$22,卡牌属性!$B35))</f>
        <v>6817</v>
      </c>
      <c r="H35" s="18">
        <f>INT(INDEX(地狱道!$M$19:$R$27,卡牌属性!$C35,卡牌属性!H$2)*INDEX(地狱道!$V$19:$V$22,卡牌属性!$B35))</f>
        <v>607</v>
      </c>
      <c r="I35" s="18">
        <f>INT(INDEX(地狱道!$M$19:$R$27,卡牌属性!$C35,卡牌属性!I$2)*INDEX(地狱道!$V$19:$V$22,卡牌属性!$B35))</f>
        <v>1215</v>
      </c>
    </row>
    <row r="36" spans="1:9" ht="16.5" x14ac:dyDescent="0.2">
      <c r="A36" s="14">
        <v>1101004</v>
      </c>
      <c r="B36" s="14">
        <f>VLOOKUP(A36,卡牌!$B$4:$C$39,2,FALSE)</f>
        <v>4</v>
      </c>
      <c r="C36" s="14">
        <v>6</v>
      </c>
      <c r="D36" s="18">
        <f>INT(INDEX(地狱道!$M$19:$R$27,卡牌属性!$C36,卡牌属性!D$2)*INDEX(地狱道!$V$19:$V$22,卡牌属性!$B36))</f>
        <v>297</v>
      </c>
      <c r="E36" s="18">
        <f>INT(INDEX(地狱道!$M$19:$R$27,卡牌属性!$C36,卡牌属性!E$2)*INDEX(地狱道!$V$19:$V$22,卡牌属性!$B36))</f>
        <v>27</v>
      </c>
      <c r="F36" s="18">
        <f>INT(INDEX(地狱道!$M$19:$R$27,卡牌属性!$C36,卡牌属性!F$2)*INDEX(地狱道!$V$19:$V$22,卡牌属性!$B36))</f>
        <v>54</v>
      </c>
      <c r="G36" s="18">
        <f>INT(INDEX(地狱道!$M$19:$R$27,卡牌属性!$C36,卡牌属性!G$2)*INDEX(地狱道!$V$19:$V$22,卡牌属性!$B36))</f>
        <v>9292</v>
      </c>
      <c r="H36" s="18">
        <f>INT(INDEX(地狱道!$M$19:$R$27,卡牌属性!$C36,卡牌属性!H$2)*INDEX(地狱道!$V$19:$V$22,卡牌属性!$B36))</f>
        <v>832</v>
      </c>
      <c r="I36" s="18">
        <f>INT(INDEX(地狱道!$M$19:$R$27,卡牌属性!$C36,卡牌属性!I$2)*INDEX(地狱道!$V$19:$V$22,卡牌属性!$B36))</f>
        <v>1665</v>
      </c>
    </row>
    <row r="37" spans="1:9" ht="16.5" x14ac:dyDescent="0.2">
      <c r="A37" s="14">
        <v>1101004</v>
      </c>
      <c r="B37" s="14">
        <f>VLOOKUP(A37,卡牌!$B$4:$C$39,2,FALSE)</f>
        <v>4</v>
      </c>
      <c r="C37" s="14">
        <v>7</v>
      </c>
      <c r="D37" s="18">
        <f>INT(INDEX(地狱道!$M$19:$R$27,卡牌属性!$C37,卡牌属性!D$2)*INDEX(地狱道!$V$19:$V$22,卡牌属性!$B37))</f>
        <v>363</v>
      </c>
      <c r="E37" s="18">
        <f>INT(INDEX(地狱道!$M$19:$R$27,卡牌属性!$C37,卡牌属性!E$2)*INDEX(地狱道!$V$19:$V$22,卡牌属性!$B37))</f>
        <v>33</v>
      </c>
      <c r="F37" s="18">
        <f>INT(INDEX(地狱道!$M$19:$R$27,卡牌属性!$C37,卡牌属性!F$2)*INDEX(地狱道!$V$19:$V$22,卡牌属性!$B37))</f>
        <v>66</v>
      </c>
      <c r="G37" s="18">
        <f>INT(INDEX(地狱道!$M$19:$R$27,卡牌属性!$C37,卡牌属性!G$2)*INDEX(地狱道!$V$19:$V$22,卡牌属性!$B37))</f>
        <v>12262</v>
      </c>
      <c r="H37" s="18">
        <f>INT(INDEX(地狱道!$M$19:$R$27,卡牌属性!$C37,卡牌属性!H$2)*INDEX(地狱道!$V$19:$V$22,卡牌属性!$B37))</f>
        <v>1102</v>
      </c>
      <c r="I37" s="18">
        <f>INT(INDEX(地狱道!$M$19:$R$27,卡牌属性!$C37,卡牌属性!I$2)*INDEX(地狱道!$V$19:$V$22,卡牌属性!$B37))</f>
        <v>2205</v>
      </c>
    </row>
    <row r="38" spans="1:9" ht="16.5" x14ac:dyDescent="0.2">
      <c r="A38" s="14">
        <v>1101004</v>
      </c>
      <c r="B38" s="14">
        <f>VLOOKUP(A38,卡牌!$B$4:$C$39,2,FALSE)</f>
        <v>4</v>
      </c>
      <c r="C38" s="14">
        <v>8</v>
      </c>
      <c r="D38" s="18">
        <f>INT(INDEX(地狱道!$M$19:$R$27,卡牌属性!$C38,卡牌属性!D$2)*INDEX(地狱道!$V$19:$V$22,卡牌属性!$B38))</f>
        <v>429</v>
      </c>
      <c r="E38" s="18">
        <f>INT(INDEX(地狱道!$M$19:$R$27,卡牌属性!$C38,卡牌属性!E$2)*INDEX(地狱道!$V$19:$V$22,卡牌属性!$B38))</f>
        <v>39</v>
      </c>
      <c r="F38" s="18">
        <f>INT(INDEX(地狱道!$M$19:$R$27,卡牌属性!$C38,卡牌属性!F$2)*INDEX(地狱道!$V$19:$V$22,卡牌属性!$B38))</f>
        <v>78</v>
      </c>
      <c r="G38" s="18">
        <f>INT(INDEX(地狱道!$M$19:$R$27,卡牌属性!$C38,卡牌属性!G$2)*INDEX(地狱道!$V$19:$V$22,卡牌属性!$B38))</f>
        <v>15892</v>
      </c>
      <c r="H38" s="18">
        <f>INT(INDEX(地狱道!$M$19:$R$27,卡牌属性!$C38,卡牌属性!H$2)*INDEX(地狱道!$V$19:$V$22,卡牌属性!$B38))</f>
        <v>1432</v>
      </c>
      <c r="I38" s="18">
        <f>INT(INDEX(地狱道!$M$19:$R$27,卡牌属性!$C38,卡牌属性!I$2)*INDEX(地狱道!$V$19:$V$22,卡牌属性!$B38))</f>
        <v>2865</v>
      </c>
    </row>
    <row r="39" spans="1:9" ht="16.5" x14ac:dyDescent="0.2">
      <c r="A39" s="14">
        <v>1101004</v>
      </c>
      <c r="B39" s="14">
        <f>VLOOKUP(A39,卡牌!$B$4:$C$39,2,FALSE)</f>
        <v>4</v>
      </c>
      <c r="C39" s="14">
        <v>9</v>
      </c>
      <c r="D39" s="18">
        <f>INT(INDEX(地狱道!$M$19:$R$27,卡牌属性!$C39,卡牌属性!D$2)*INDEX(地狱道!$V$19:$V$22,卡牌属性!$B39))</f>
        <v>495</v>
      </c>
      <c r="E39" s="18">
        <f>INT(INDEX(地狱道!$M$19:$R$27,卡牌属性!$C39,卡牌属性!E$2)*INDEX(地狱道!$V$19:$V$22,卡牌属性!$B39))</f>
        <v>45</v>
      </c>
      <c r="F39" s="18">
        <f>INT(INDEX(地狱道!$M$19:$R$27,卡牌属性!$C39,卡牌属性!F$2)*INDEX(地狱道!$V$19:$V$22,卡牌属性!$B39))</f>
        <v>90</v>
      </c>
      <c r="G39" s="18">
        <f>INT(INDEX(地狱道!$M$19:$R$27,卡牌属性!$C39,卡牌属性!G$2)*INDEX(地狱道!$V$19:$V$22,卡牌属性!$B39))</f>
        <v>20182</v>
      </c>
      <c r="H39" s="18">
        <f>INT(INDEX(地狱道!$M$19:$R$27,卡牌属性!$C39,卡牌属性!H$2)*INDEX(地狱道!$V$19:$V$22,卡牌属性!$B39))</f>
        <v>1822</v>
      </c>
      <c r="I39" s="18">
        <f>INT(INDEX(地狱道!$M$19:$R$27,卡牌属性!$C39,卡牌属性!I$2)*INDEX(地狱道!$V$19:$V$22,卡牌属性!$B39))</f>
        <v>3645</v>
      </c>
    </row>
    <row r="40" spans="1:9" ht="16.5" x14ac:dyDescent="0.2">
      <c r="A40" s="14">
        <v>1101005</v>
      </c>
      <c r="B40" s="14">
        <f>VLOOKUP(A40,卡牌!$B$4:$C$39,2,FALSE)</f>
        <v>4</v>
      </c>
      <c r="C40" s="14">
        <v>1</v>
      </c>
      <c r="D40" s="18">
        <f>INT(INDEX(地狱道!$M$19:$R$27,卡牌属性!$C40,卡牌属性!D$2)*INDEX(地狱道!$V$19:$V$22,卡牌属性!$B40))</f>
        <v>82</v>
      </c>
      <c r="E40" s="18">
        <f>INT(INDEX(地狱道!$M$19:$R$27,卡牌属性!$C40,卡牌属性!E$2)*INDEX(地狱道!$V$19:$V$22,卡牌属性!$B40))</f>
        <v>7</v>
      </c>
      <c r="F40" s="18">
        <f>INT(INDEX(地狱道!$M$19:$R$27,卡牌属性!$C40,卡牌属性!F$2)*INDEX(地狱道!$V$19:$V$22,卡牌属性!$B40))</f>
        <v>15</v>
      </c>
      <c r="G40" s="18">
        <f>INT(INDEX(地狱道!$M$19:$R$27,卡牌属性!$C40,卡牌属性!G$2)*INDEX(地狱道!$V$19:$V$22,卡牌属性!$B40))</f>
        <v>300</v>
      </c>
      <c r="H40" s="18">
        <f>INT(INDEX(地狱道!$M$19:$R$27,卡牌属性!$C40,卡牌属性!H$2)*INDEX(地狱道!$V$19:$V$22,卡牌属性!$B40))</f>
        <v>15</v>
      </c>
      <c r="I40" s="18">
        <f>INT(INDEX(地狱道!$M$19:$R$27,卡牌属性!$C40,卡牌属性!I$2)*INDEX(地狱道!$V$19:$V$22,卡牌属性!$B40))</f>
        <v>30</v>
      </c>
    </row>
    <row r="41" spans="1:9" ht="16.5" x14ac:dyDescent="0.2">
      <c r="A41" s="14">
        <v>1101005</v>
      </c>
      <c r="B41" s="14">
        <f>VLOOKUP(A41,卡牌!$B$4:$C$39,2,FALSE)</f>
        <v>4</v>
      </c>
      <c r="C41" s="14">
        <v>2</v>
      </c>
      <c r="D41" s="18">
        <f>INT(INDEX(地狱道!$M$19:$R$27,卡牌属性!$C41,卡牌属性!D$2)*INDEX(地狱道!$V$19:$V$22,卡牌属性!$B41))</f>
        <v>115</v>
      </c>
      <c r="E41" s="18">
        <f>INT(INDEX(地狱道!$M$19:$R$27,卡牌属性!$C41,卡牌属性!E$2)*INDEX(地狱道!$V$19:$V$22,卡牌属性!$B41))</f>
        <v>10</v>
      </c>
      <c r="F41" s="18">
        <f>INT(INDEX(地狱道!$M$19:$R$27,卡牌属性!$C41,卡牌属性!F$2)*INDEX(地狱道!$V$19:$V$22,卡牌属性!$B41))</f>
        <v>21</v>
      </c>
      <c r="G41" s="18">
        <f>INT(INDEX(地狱道!$M$19:$R$27,卡牌属性!$C41,卡牌属性!G$2)*INDEX(地狱道!$V$19:$V$22,卡牌属性!$B41))</f>
        <v>1455</v>
      </c>
      <c r="H41" s="18">
        <f>INT(INDEX(地狱道!$M$19:$R$27,卡牌属性!$C41,卡牌属性!H$2)*INDEX(地狱道!$V$19:$V$22,卡牌属性!$B41))</f>
        <v>120</v>
      </c>
      <c r="I41" s="18">
        <f>INT(INDEX(地狱道!$M$19:$R$27,卡牌属性!$C41,卡牌属性!I$2)*INDEX(地狱道!$V$19:$V$22,卡牌属性!$B41))</f>
        <v>240</v>
      </c>
    </row>
    <row r="42" spans="1:9" ht="16.5" x14ac:dyDescent="0.2">
      <c r="A42" s="14">
        <v>1101005</v>
      </c>
      <c r="B42" s="14">
        <f>VLOOKUP(A42,卡牌!$B$4:$C$39,2,FALSE)</f>
        <v>4</v>
      </c>
      <c r="C42" s="14">
        <v>3</v>
      </c>
      <c r="D42" s="18">
        <f>INT(INDEX(地狱道!$M$19:$R$27,卡牌属性!$C42,卡牌属性!D$2)*INDEX(地狱道!$V$19:$V$22,卡牌属性!$B42))</f>
        <v>165</v>
      </c>
      <c r="E42" s="18">
        <f>INT(INDEX(地狱道!$M$19:$R$27,卡牌属性!$C42,卡牌属性!E$2)*INDEX(地狱道!$V$19:$V$22,卡牌属性!$B42))</f>
        <v>15</v>
      </c>
      <c r="F42" s="18">
        <f>INT(INDEX(地狱道!$M$19:$R$27,卡牌属性!$C42,卡牌属性!F$2)*INDEX(地狱道!$V$19:$V$22,卡牌属性!$B42))</f>
        <v>30</v>
      </c>
      <c r="G42" s="18">
        <f>INT(INDEX(地狱道!$M$19:$R$27,卡牌属性!$C42,卡牌属性!G$2)*INDEX(地狱道!$V$19:$V$22,卡牌属性!$B42))</f>
        <v>3187</v>
      </c>
      <c r="H42" s="18">
        <f>INT(INDEX(地狱道!$M$19:$R$27,卡牌属性!$C42,卡牌属性!H$2)*INDEX(地狱道!$V$19:$V$22,卡牌属性!$B42))</f>
        <v>277</v>
      </c>
      <c r="I42" s="18">
        <f>INT(INDEX(地狱道!$M$19:$R$27,卡牌属性!$C42,卡牌属性!I$2)*INDEX(地狱道!$V$19:$V$22,卡牌属性!$B42))</f>
        <v>555</v>
      </c>
    </row>
    <row r="43" spans="1:9" ht="16.5" x14ac:dyDescent="0.2">
      <c r="A43" s="14">
        <v>1101005</v>
      </c>
      <c r="B43" s="14">
        <f>VLOOKUP(A43,卡牌!$B$4:$C$39,2,FALSE)</f>
        <v>4</v>
      </c>
      <c r="C43" s="14">
        <v>4</v>
      </c>
      <c r="D43" s="18">
        <f>INT(INDEX(地狱道!$M$19:$R$27,卡牌属性!$C43,卡牌属性!D$2)*INDEX(地狱道!$V$19:$V$22,卡牌属性!$B43))</f>
        <v>198</v>
      </c>
      <c r="E43" s="18">
        <f>INT(INDEX(地狱道!$M$19:$R$27,卡牌属性!$C43,卡牌属性!E$2)*INDEX(地狱道!$V$19:$V$22,卡牌属性!$B43))</f>
        <v>18</v>
      </c>
      <c r="F43" s="18">
        <f>INT(INDEX(地狱道!$M$19:$R$27,卡牌属性!$C43,卡牌属性!F$2)*INDEX(地狱道!$V$19:$V$22,卡牌属性!$B43))</f>
        <v>36</v>
      </c>
      <c r="G43" s="18">
        <f>INT(INDEX(地狱道!$M$19:$R$27,卡牌属性!$C43,卡牌属性!G$2)*INDEX(地狱道!$V$19:$V$22,卡牌属性!$B43))</f>
        <v>4837</v>
      </c>
      <c r="H43" s="18">
        <f>INT(INDEX(地狱道!$M$19:$R$27,卡牌属性!$C43,卡牌属性!H$2)*INDEX(地狱道!$V$19:$V$22,卡牌属性!$B43))</f>
        <v>427</v>
      </c>
      <c r="I43" s="18">
        <f>INT(INDEX(地狱道!$M$19:$R$27,卡牌属性!$C43,卡牌属性!I$2)*INDEX(地狱道!$V$19:$V$22,卡牌属性!$B43))</f>
        <v>855</v>
      </c>
    </row>
    <row r="44" spans="1:9" ht="16.5" x14ac:dyDescent="0.2">
      <c r="A44" s="14">
        <v>1101005</v>
      </c>
      <c r="B44" s="14">
        <f>VLOOKUP(A44,卡牌!$B$4:$C$39,2,FALSE)</f>
        <v>4</v>
      </c>
      <c r="C44" s="14">
        <v>5</v>
      </c>
      <c r="D44" s="18">
        <f>INT(INDEX(地狱道!$M$19:$R$27,卡牌属性!$C44,卡牌属性!D$2)*INDEX(地狱道!$V$19:$V$22,卡牌属性!$B44))</f>
        <v>247</v>
      </c>
      <c r="E44" s="18">
        <f>INT(INDEX(地狱道!$M$19:$R$27,卡牌属性!$C44,卡牌属性!E$2)*INDEX(地狱道!$V$19:$V$22,卡牌属性!$B44))</f>
        <v>22</v>
      </c>
      <c r="F44" s="18">
        <f>INT(INDEX(地狱道!$M$19:$R$27,卡牌属性!$C44,卡牌属性!F$2)*INDEX(地狱道!$V$19:$V$22,卡牌属性!$B44))</f>
        <v>45</v>
      </c>
      <c r="G44" s="18">
        <f>INT(INDEX(地狱道!$M$19:$R$27,卡牌属性!$C44,卡牌属性!G$2)*INDEX(地狱道!$V$19:$V$22,卡牌属性!$B44))</f>
        <v>6817</v>
      </c>
      <c r="H44" s="18">
        <f>INT(INDEX(地狱道!$M$19:$R$27,卡牌属性!$C44,卡牌属性!H$2)*INDEX(地狱道!$V$19:$V$22,卡牌属性!$B44))</f>
        <v>607</v>
      </c>
      <c r="I44" s="18">
        <f>INT(INDEX(地狱道!$M$19:$R$27,卡牌属性!$C44,卡牌属性!I$2)*INDEX(地狱道!$V$19:$V$22,卡牌属性!$B44))</f>
        <v>1215</v>
      </c>
    </row>
    <row r="45" spans="1:9" ht="16.5" x14ac:dyDescent="0.2">
      <c r="A45" s="14">
        <v>1101005</v>
      </c>
      <c r="B45" s="14">
        <f>VLOOKUP(A45,卡牌!$B$4:$C$39,2,FALSE)</f>
        <v>4</v>
      </c>
      <c r="C45" s="14">
        <v>6</v>
      </c>
      <c r="D45" s="18">
        <f>INT(INDEX(地狱道!$M$19:$R$27,卡牌属性!$C45,卡牌属性!D$2)*INDEX(地狱道!$V$19:$V$22,卡牌属性!$B45))</f>
        <v>297</v>
      </c>
      <c r="E45" s="18">
        <f>INT(INDEX(地狱道!$M$19:$R$27,卡牌属性!$C45,卡牌属性!E$2)*INDEX(地狱道!$V$19:$V$22,卡牌属性!$B45))</f>
        <v>27</v>
      </c>
      <c r="F45" s="18">
        <f>INT(INDEX(地狱道!$M$19:$R$27,卡牌属性!$C45,卡牌属性!F$2)*INDEX(地狱道!$V$19:$V$22,卡牌属性!$B45))</f>
        <v>54</v>
      </c>
      <c r="G45" s="18">
        <f>INT(INDEX(地狱道!$M$19:$R$27,卡牌属性!$C45,卡牌属性!G$2)*INDEX(地狱道!$V$19:$V$22,卡牌属性!$B45))</f>
        <v>9292</v>
      </c>
      <c r="H45" s="18">
        <f>INT(INDEX(地狱道!$M$19:$R$27,卡牌属性!$C45,卡牌属性!H$2)*INDEX(地狱道!$V$19:$V$22,卡牌属性!$B45))</f>
        <v>832</v>
      </c>
      <c r="I45" s="18">
        <f>INT(INDEX(地狱道!$M$19:$R$27,卡牌属性!$C45,卡牌属性!I$2)*INDEX(地狱道!$V$19:$V$22,卡牌属性!$B45))</f>
        <v>1665</v>
      </c>
    </row>
    <row r="46" spans="1:9" ht="16.5" x14ac:dyDescent="0.2">
      <c r="A46" s="14">
        <v>1101005</v>
      </c>
      <c r="B46" s="14">
        <f>VLOOKUP(A46,卡牌!$B$4:$C$39,2,FALSE)</f>
        <v>4</v>
      </c>
      <c r="C46" s="14">
        <v>7</v>
      </c>
      <c r="D46" s="18">
        <f>INT(INDEX(地狱道!$M$19:$R$27,卡牌属性!$C46,卡牌属性!D$2)*INDEX(地狱道!$V$19:$V$22,卡牌属性!$B46))</f>
        <v>363</v>
      </c>
      <c r="E46" s="18">
        <f>INT(INDEX(地狱道!$M$19:$R$27,卡牌属性!$C46,卡牌属性!E$2)*INDEX(地狱道!$V$19:$V$22,卡牌属性!$B46))</f>
        <v>33</v>
      </c>
      <c r="F46" s="18">
        <f>INT(INDEX(地狱道!$M$19:$R$27,卡牌属性!$C46,卡牌属性!F$2)*INDEX(地狱道!$V$19:$V$22,卡牌属性!$B46))</f>
        <v>66</v>
      </c>
      <c r="G46" s="18">
        <f>INT(INDEX(地狱道!$M$19:$R$27,卡牌属性!$C46,卡牌属性!G$2)*INDEX(地狱道!$V$19:$V$22,卡牌属性!$B46))</f>
        <v>12262</v>
      </c>
      <c r="H46" s="18">
        <f>INT(INDEX(地狱道!$M$19:$R$27,卡牌属性!$C46,卡牌属性!H$2)*INDEX(地狱道!$V$19:$V$22,卡牌属性!$B46))</f>
        <v>1102</v>
      </c>
      <c r="I46" s="18">
        <f>INT(INDEX(地狱道!$M$19:$R$27,卡牌属性!$C46,卡牌属性!I$2)*INDEX(地狱道!$V$19:$V$22,卡牌属性!$B46))</f>
        <v>2205</v>
      </c>
    </row>
    <row r="47" spans="1:9" ht="16.5" x14ac:dyDescent="0.2">
      <c r="A47" s="14">
        <v>1101005</v>
      </c>
      <c r="B47" s="14">
        <f>VLOOKUP(A47,卡牌!$B$4:$C$39,2,FALSE)</f>
        <v>4</v>
      </c>
      <c r="C47" s="14">
        <v>8</v>
      </c>
      <c r="D47" s="18">
        <f>INT(INDEX(地狱道!$M$19:$R$27,卡牌属性!$C47,卡牌属性!D$2)*INDEX(地狱道!$V$19:$V$22,卡牌属性!$B47))</f>
        <v>429</v>
      </c>
      <c r="E47" s="18">
        <f>INT(INDEX(地狱道!$M$19:$R$27,卡牌属性!$C47,卡牌属性!E$2)*INDEX(地狱道!$V$19:$V$22,卡牌属性!$B47))</f>
        <v>39</v>
      </c>
      <c r="F47" s="18">
        <f>INT(INDEX(地狱道!$M$19:$R$27,卡牌属性!$C47,卡牌属性!F$2)*INDEX(地狱道!$V$19:$V$22,卡牌属性!$B47))</f>
        <v>78</v>
      </c>
      <c r="G47" s="18">
        <f>INT(INDEX(地狱道!$M$19:$R$27,卡牌属性!$C47,卡牌属性!G$2)*INDEX(地狱道!$V$19:$V$22,卡牌属性!$B47))</f>
        <v>15892</v>
      </c>
      <c r="H47" s="18">
        <f>INT(INDEX(地狱道!$M$19:$R$27,卡牌属性!$C47,卡牌属性!H$2)*INDEX(地狱道!$V$19:$V$22,卡牌属性!$B47))</f>
        <v>1432</v>
      </c>
      <c r="I47" s="18">
        <f>INT(INDEX(地狱道!$M$19:$R$27,卡牌属性!$C47,卡牌属性!I$2)*INDEX(地狱道!$V$19:$V$22,卡牌属性!$B47))</f>
        <v>2865</v>
      </c>
    </row>
    <row r="48" spans="1:9" ht="16.5" x14ac:dyDescent="0.2">
      <c r="A48" s="14">
        <v>1101005</v>
      </c>
      <c r="B48" s="14">
        <f>VLOOKUP(A48,卡牌!$B$4:$C$39,2,FALSE)</f>
        <v>4</v>
      </c>
      <c r="C48" s="14">
        <v>9</v>
      </c>
      <c r="D48" s="18">
        <f>INT(INDEX(地狱道!$M$19:$R$27,卡牌属性!$C48,卡牌属性!D$2)*INDEX(地狱道!$V$19:$V$22,卡牌属性!$B48))</f>
        <v>495</v>
      </c>
      <c r="E48" s="18">
        <f>INT(INDEX(地狱道!$M$19:$R$27,卡牌属性!$C48,卡牌属性!E$2)*INDEX(地狱道!$V$19:$V$22,卡牌属性!$B48))</f>
        <v>45</v>
      </c>
      <c r="F48" s="18">
        <f>INT(INDEX(地狱道!$M$19:$R$27,卡牌属性!$C48,卡牌属性!F$2)*INDEX(地狱道!$V$19:$V$22,卡牌属性!$B48))</f>
        <v>90</v>
      </c>
      <c r="G48" s="18">
        <f>INT(INDEX(地狱道!$M$19:$R$27,卡牌属性!$C48,卡牌属性!G$2)*INDEX(地狱道!$V$19:$V$22,卡牌属性!$B48))</f>
        <v>20182</v>
      </c>
      <c r="H48" s="18">
        <f>INT(INDEX(地狱道!$M$19:$R$27,卡牌属性!$C48,卡牌属性!H$2)*INDEX(地狱道!$V$19:$V$22,卡牌属性!$B48))</f>
        <v>1822</v>
      </c>
      <c r="I48" s="18">
        <f>INT(INDEX(地狱道!$M$19:$R$27,卡牌属性!$C48,卡牌属性!I$2)*INDEX(地狱道!$V$19:$V$22,卡牌属性!$B48))</f>
        <v>3645</v>
      </c>
    </row>
    <row r="49" spans="1:9" ht="16.5" x14ac:dyDescent="0.2">
      <c r="A49" s="14">
        <v>1101006</v>
      </c>
      <c r="B49" s="14">
        <f>VLOOKUP(A49,卡牌!$B$4:$C$39,2,FALSE)</f>
        <v>3</v>
      </c>
      <c r="C49" s="14">
        <v>1</v>
      </c>
      <c r="D49" s="18">
        <f>INT(INDEX(地狱道!$M$19:$R$27,卡牌属性!$C49,卡牌属性!D$2)*INDEX(地狱道!$V$19:$V$22,卡牌属性!$B49))</f>
        <v>66</v>
      </c>
      <c r="E49" s="18">
        <f>INT(INDEX(地狱道!$M$19:$R$27,卡牌属性!$C49,卡牌属性!E$2)*INDEX(地狱道!$V$19:$V$22,卡牌属性!$B49))</f>
        <v>6</v>
      </c>
      <c r="F49" s="18">
        <f>INT(INDEX(地狱道!$M$19:$R$27,卡牌属性!$C49,卡牌属性!F$2)*INDEX(地狱道!$V$19:$V$22,卡牌属性!$B49))</f>
        <v>12</v>
      </c>
      <c r="G49" s="18">
        <f>INT(INDEX(地狱道!$M$19:$R$27,卡牌属性!$C49,卡牌属性!G$2)*INDEX(地狱道!$V$19:$V$22,卡牌属性!$B49))</f>
        <v>240</v>
      </c>
      <c r="H49" s="18">
        <f>INT(INDEX(地狱道!$M$19:$R$27,卡牌属性!$C49,卡牌属性!H$2)*INDEX(地狱道!$V$19:$V$22,卡牌属性!$B49))</f>
        <v>12</v>
      </c>
      <c r="I49" s="18">
        <f>INT(INDEX(地狱道!$M$19:$R$27,卡牌属性!$C49,卡牌属性!I$2)*INDEX(地狱道!$V$19:$V$22,卡牌属性!$B49))</f>
        <v>24</v>
      </c>
    </row>
    <row r="50" spans="1:9" ht="16.5" x14ac:dyDescent="0.2">
      <c r="A50" s="14">
        <v>1101006</v>
      </c>
      <c r="B50" s="14">
        <f>VLOOKUP(A50,卡牌!$B$4:$C$39,2,FALSE)</f>
        <v>3</v>
      </c>
      <c r="C50" s="14">
        <v>2</v>
      </c>
      <c r="D50" s="18">
        <f>INT(INDEX(地狱道!$M$19:$R$27,卡牌属性!$C50,卡牌属性!D$2)*INDEX(地狱道!$V$19:$V$22,卡牌属性!$B50))</f>
        <v>92</v>
      </c>
      <c r="E50" s="18">
        <f>INT(INDEX(地狱道!$M$19:$R$27,卡牌属性!$C50,卡牌属性!E$2)*INDEX(地狱道!$V$19:$V$22,卡牌属性!$B50))</f>
        <v>8</v>
      </c>
      <c r="F50" s="18">
        <f>INT(INDEX(地狱道!$M$19:$R$27,卡牌属性!$C50,卡牌属性!F$2)*INDEX(地狱道!$V$19:$V$22,卡牌属性!$B50))</f>
        <v>16</v>
      </c>
      <c r="G50" s="18">
        <f>INT(INDEX(地狱道!$M$19:$R$27,卡牌属性!$C50,卡牌属性!G$2)*INDEX(地狱道!$V$19:$V$22,卡牌属性!$B50))</f>
        <v>1164</v>
      </c>
      <c r="H50" s="18">
        <f>INT(INDEX(地狱道!$M$19:$R$27,卡牌属性!$C50,卡牌属性!H$2)*INDEX(地狱道!$V$19:$V$22,卡牌属性!$B50))</f>
        <v>96</v>
      </c>
      <c r="I50" s="18">
        <f>INT(INDEX(地狱道!$M$19:$R$27,卡牌属性!$C50,卡牌属性!I$2)*INDEX(地狱道!$V$19:$V$22,卡牌属性!$B50))</f>
        <v>192</v>
      </c>
    </row>
    <row r="51" spans="1:9" ht="16.5" x14ac:dyDescent="0.2">
      <c r="A51" s="14">
        <v>1101006</v>
      </c>
      <c r="B51" s="14">
        <f>VLOOKUP(A51,卡牌!$B$4:$C$39,2,FALSE)</f>
        <v>3</v>
      </c>
      <c r="C51" s="14">
        <v>3</v>
      </c>
      <c r="D51" s="18">
        <f>INT(INDEX(地狱道!$M$19:$R$27,卡牌属性!$C51,卡牌属性!D$2)*INDEX(地狱道!$V$19:$V$22,卡牌属性!$B51))</f>
        <v>132</v>
      </c>
      <c r="E51" s="18">
        <f>INT(INDEX(地狱道!$M$19:$R$27,卡牌属性!$C51,卡牌属性!E$2)*INDEX(地狱道!$V$19:$V$22,卡牌属性!$B51))</f>
        <v>12</v>
      </c>
      <c r="F51" s="18">
        <f>INT(INDEX(地狱道!$M$19:$R$27,卡牌属性!$C51,卡牌属性!F$2)*INDEX(地狱道!$V$19:$V$22,卡牌属性!$B51))</f>
        <v>24</v>
      </c>
      <c r="G51" s="18">
        <f>INT(INDEX(地狱道!$M$19:$R$27,卡牌属性!$C51,卡牌属性!G$2)*INDEX(地狱道!$V$19:$V$22,卡牌属性!$B51))</f>
        <v>2550</v>
      </c>
      <c r="H51" s="18">
        <f>INT(INDEX(地狱道!$M$19:$R$27,卡牌属性!$C51,卡牌属性!H$2)*INDEX(地狱道!$V$19:$V$22,卡牌属性!$B51))</f>
        <v>222</v>
      </c>
      <c r="I51" s="18">
        <f>INT(INDEX(地狱道!$M$19:$R$27,卡牌属性!$C51,卡牌属性!I$2)*INDEX(地狱道!$V$19:$V$22,卡牌属性!$B51))</f>
        <v>444</v>
      </c>
    </row>
    <row r="52" spans="1:9" ht="16.5" x14ac:dyDescent="0.2">
      <c r="A52" s="14">
        <v>1101006</v>
      </c>
      <c r="B52" s="14">
        <f>VLOOKUP(A52,卡牌!$B$4:$C$39,2,FALSE)</f>
        <v>3</v>
      </c>
      <c r="C52" s="14">
        <v>4</v>
      </c>
      <c r="D52" s="18">
        <f>INT(INDEX(地狱道!$M$19:$R$27,卡牌属性!$C52,卡牌属性!D$2)*INDEX(地狱道!$V$19:$V$22,卡牌属性!$B52))</f>
        <v>158</v>
      </c>
      <c r="E52" s="18">
        <f>INT(INDEX(地狱道!$M$19:$R$27,卡牌属性!$C52,卡牌属性!E$2)*INDEX(地狱道!$V$19:$V$22,卡牌属性!$B52))</f>
        <v>14</v>
      </c>
      <c r="F52" s="18">
        <f>INT(INDEX(地狱道!$M$19:$R$27,卡牌属性!$C52,卡牌属性!F$2)*INDEX(地狱道!$V$19:$V$22,卡牌属性!$B52))</f>
        <v>28</v>
      </c>
      <c r="G52" s="18">
        <f>INT(INDEX(地狱道!$M$19:$R$27,卡牌属性!$C52,卡牌属性!G$2)*INDEX(地狱道!$V$19:$V$22,卡牌属性!$B52))</f>
        <v>3870</v>
      </c>
      <c r="H52" s="18">
        <f>INT(INDEX(地狱道!$M$19:$R$27,卡牌属性!$C52,卡牌属性!H$2)*INDEX(地狱道!$V$19:$V$22,卡牌属性!$B52))</f>
        <v>342</v>
      </c>
      <c r="I52" s="18">
        <f>INT(INDEX(地狱道!$M$19:$R$27,卡牌属性!$C52,卡牌属性!I$2)*INDEX(地狱道!$V$19:$V$22,卡牌属性!$B52))</f>
        <v>684</v>
      </c>
    </row>
    <row r="53" spans="1:9" ht="16.5" x14ac:dyDescent="0.2">
      <c r="A53" s="14">
        <v>1101006</v>
      </c>
      <c r="B53" s="14">
        <f>VLOOKUP(A53,卡牌!$B$4:$C$39,2,FALSE)</f>
        <v>3</v>
      </c>
      <c r="C53" s="14">
        <v>5</v>
      </c>
      <c r="D53" s="18">
        <f>INT(INDEX(地狱道!$M$19:$R$27,卡牌属性!$C53,卡牌属性!D$2)*INDEX(地狱道!$V$19:$V$22,卡牌属性!$B53))</f>
        <v>198</v>
      </c>
      <c r="E53" s="18">
        <f>INT(INDEX(地狱道!$M$19:$R$27,卡牌属性!$C53,卡牌属性!E$2)*INDEX(地狱道!$V$19:$V$22,卡牌属性!$B53))</f>
        <v>18</v>
      </c>
      <c r="F53" s="18">
        <f>INT(INDEX(地狱道!$M$19:$R$27,卡牌属性!$C53,卡牌属性!F$2)*INDEX(地狱道!$V$19:$V$22,卡牌属性!$B53))</f>
        <v>36</v>
      </c>
      <c r="G53" s="18">
        <f>INT(INDEX(地狱道!$M$19:$R$27,卡牌属性!$C53,卡牌属性!G$2)*INDEX(地狱道!$V$19:$V$22,卡牌属性!$B53))</f>
        <v>5454</v>
      </c>
      <c r="H53" s="18">
        <f>INT(INDEX(地狱道!$M$19:$R$27,卡牌属性!$C53,卡牌属性!H$2)*INDEX(地狱道!$V$19:$V$22,卡牌属性!$B53))</f>
        <v>486</v>
      </c>
      <c r="I53" s="18">
        <f>INT(INDEX(地狱道!$M$19:$R$27,卡牌属性!$C53,卡牌属性!I$2)*INDEX(地狱道!$V$19:$V$22,卡牌属性!$B53))</f>
        <v>972</v>
      </c>
    </row>
    <row r="54" spans="1:9" ht="16.5" x14ac:dyDescent="0.2">
      <c r="A54" s="14">
        <v>1101006</v>
      </c>
      <c r="B54" s="14">
        <f>VLOOKUP(A54,卡牌!$B$4:$C$39,2,FALSE)</f>
        <v>3</v>
      </c>
      <c r="C54" s="14">
        <v>6</v>
      </c>
      <c r="D54" s="18">
        <f>INT(INDEX(地狱道!$M$19:$R$27,卡牌属性!$C54,卡牌属性!D$2)*INDEX(地狱道!$V$19:$V$22,卡牌属性!$B54))</f>
        <v>237</v>
      </c>
      <c r="E54" s="18">
        <f>INT(INDEX(地狱道!$M$19:$R$27,卡牌属性!$C54,卡牌属性!E$2)*INDEX(地狱道!$V$19:$V$22,卡牌属性!$B54))</f>
        <v>21</v>
      </c>
      <c r="F54" s="18">
        <f>INT(INDEX(地狱道!$M$19:$R$27,卡牌属性!$C54,卡牌属性!F$2)*INDEX(地狱道!$V$19:$V$22,卡牌属性!$B54))</f>
        <v>43</v>
      </c>
      <c r="G54" s="18">
        <f>INT(INDEX(地狱道!$M$19:$R$27,卡牌属性!$C54,卡牌属性!G$2)*INDEX(地狱道!$V$19:$V$22,卡牌属性!$B54))</f>
        <v>7434</v>
      </c>
      <c r="H54" s="18">
        <f>INT(INDEX(地狱道!$M$19:$R$27,卡牌属性!$C54,卡牌属性!H$2)*INDEX(地狱道!$V$19:$V$22,卡牌属性!$B54))</f>
        <v>666</v>
      </c>
      <c r="I54" s="18">
        <f>INT(INDEX(地狱道!$M$19:$R$27,卡牌属性!$C54,卡牌属性!I$2)*INDEX(地狱道!$V$19:$V$22,卡牌属性!$B54))</f>
        <v>1332</v>
      </c>
    </row>
    <row r="55" spans="1:9" ht="16.5" x14ac:dyDescent="0.2">
      <c r="A55" s="14">
        <v>1101006</v>
      </c>
      <c r="B55" s="14">
        <f>VLOOKUP(A55,卡牌!$B$4:$C$39,2,FALSE)</f>
        <v>3</v>
      </c>
      <c r="C55" s="14">
        <v>7</v>
      </c>
      <c r="D55" s="18">
        <f>INT(INDEX(地狱道!$M$19:$R$27,卡牌属性!$C55,卡牌属性!D$2)*INDEX(地狱道!$V$19:$V$22,卡牌属性!$B55))</f>
        <v>290</v>
      </c>
      <c r="E55" s="18">
        <f>INT(INDEX(地狱道!$M$19:$R$27,卡牌属性!$C55,卡牌属性!E$2)*INDEX(地狱道!$V$19:$V$22,卡牌属性!$B55))</f>
        <v>26</v>
      </c>
      <c r="F55" s="18">
        <f>INT(INDEX(地狱道!$M$19:$R$27,卡牌属性!$C55,卡牌属性!F$2)*INDEX(地狱道!$V$19:$V$22,卡牌属性!$B55))</f>
        <v>52</v>
      </c>
      <c r="G55" s="18">
        <f>INT(INDEX(地狱道!$M$19:$R$27,卡牌属性!$C55,卡牌属性!G$2)*INDEX(地狱道!$V$19:$V$22,卡牌属性!$B55))</f>
        <v>9810</v>
      </c>
      <c r="H55" s="18">
        <f>INT(INDEX(地狱道!$M$19:$R$27,卡牌属性!$C55,卡牌属性!H$2)*INDEX(地狱道!$V$19:$V$22,卡牌属性!$B55))</f>
        <v>882</v>
      </c>
      <c r="I55" s="18">
        <f>INT(INDEX(地狱道!$M$19:$R$27,卡牌属性!$C55,卡牌属性!I$2)*INDEX(地狱道!$V$19:$V$22,卡牌属性!$B55))</f>
        <v>1764</v>
      </c>
    </row>
    <row r="56" spans="1:9" ht="16.5" x14ac:dyDescent="0.2">
      <c r="A56" s="14">
        <v>1101006</v>
      </c>
      <c r="B56" s="14">
        <f>VLOOKUP(A56,卡牌!$B$4:$C$39,2,FALSE)</f>
        <v>3</v>
      </c>
      <c r="C56" s="14">
        <v>8</v>
      </c>
      <c r="D56" s="18">
        <f>INT(INDEX(地狱道!$M$19:$R$27,卡牌属性!$C56,卡牌属性!D$2)*INDEX(地狱道!$V$19:$V$22,卡牌属性!$B56))</f>
        <v>343</v>
      </c>
      <c r="E56" s="18">
        <f>INT(INDEX(地狱道!$M$19:$R$27,卡牌属性!$C56,卡牌属性!E$2)*INDEX(地狱道!$V$19:$V$22,卡牌属性!$B56))</f>
        <v>31</v>
      </c>
      <c r="F56" s="18">
        <f>INT(INDEX(地狱道!$M$19:$R$27,卡牌属性!$C56,卡牌属性!F$2)*INDEX(地狱道!$V$19:$V$22,卡牌属性!$B56))</f>
        <v>62</v>
      </c>
      <c r="G56" s="18">
        <f>INT(INDEX(地狱道!$M$19:$R$27,卡牌属性!$C56,卡牌属性!G$2)*INDEX(地狱道!$V$19:$V$22,卡牌属性!$B56))</f>
        <v>12714</v>
      </c>
      <c r="H56" s="18">
        <f>INT(INDEX(地狱道!$M$19:$R$27,卡牌属性!$C56,卡牌属性!H$2)*INDEX(地狱道!$V$19:$V$22,卡牌属性!$B56))</f>
        <v>1146</v>
      </c>
      <c r="I56" s="18">
        <f>INT(INDEX(地狱道!$M$19:$R$27,卡牌属性!$C56,卡牌属性!I$2)*INDEX(地狱道!$V$19:$V$22,卡牌属性!$B56))</f>
        <v>2292</v>
      </c>
    </row>
    <row r="57" spans="1:9" ht="16.5" x14ac:dyDescent="0.2">
      <c r="A57" s="14">
        <v>1101006</v>
      </c>
      <c r="B57" s="14">
        <f>VLOOKUP(A57,卡牌!$B$4:$C$39,2,FALSE)</f>
        <v>3</v>
      </c>
      <c r="C57" s="14">
        <v>9</v>
      </c>
      <c r="D57" s="18">
        <f>INT(INDEX(地狱道!$M$19:$R$27,卡牌属性!$C57,卡牌属性!D$2)*INDEX(地狱道!$V$19:$V$22,卡牌属性!$B57))</f>
        <v>396</v>
      </c>
      <c r="E57" s="18">
        <f>INT(INDEX(地狱道!$M$19:$R$27,卡牌属性!$C57,卡牌属性!E$2)*INDEX(地狱道!$V$19:$V$22,卡牌属性!$B57))</f>
        <v>36</v>
      </c>
      <c r="F57" s="18">
        <f>INT(INDEX(地狱道!$M$19:$R$27,卡牌属性!$C57,卡牌属性!F$2)*INDEX(地狱道!$V$19:$V$22,卡牌属性!$B57))</f>
        <v>72</v>
      </c>
      <c r="G57" s="18">
        <f>INT(INDEX(地狱道!$M$19:$R$27,卡牌属性!$C57,卡牌属性!G$2)*INDEX(地狱道!$V$19:$V$22,卡牌属性!$B57))</f>
        <v>16146</v>
      </c>
      <c r="H57" s="18">
        <f>INT(INDEX(地狱道!$M$19:$R$27,卡牌属性!$C57,卡牌属性!H$2)*INDEX(地狱道!$V$19:$V$22,卡牌属性!$B57))</f>
        <v>1458</v>
      </c>
      <c r="I57" s="18">
        <f>INT(INDEX(地狱道!$M$19:$R$27,卡牌属性!$C57,卡牌属性!I$2)*INDEX(地狱道!$V$19:$V$22,卡牌属性!$B57))</f>
        <v>2916</v>
      </c>
    </row>
    <row r="58" spans="1:9" ht="16.5" x14ac:dyDescent="0.2">
      <c r="A58" s="14">
        <v>1101007</v>
      </c>
      <c r="B58" s="14">
        <f>VLOOKUP(A58,卡牌!$B$4:$C$39,2,FALSE)</f>
        <v>4</v>
      </c>
      <c r="C58" s="14">
        <v>1</v>
      </c>
      <c r="D58" s="18">
        <f>INT(INDEX(地狱道!$M$19:$R$27,卡牌属性!$C58,卡牌属性!D$2)*INDEX(地狱道!$V$19:$V$22,卡牌属性!$B58))</f>
        <v>82</v>
      </c>
      <c r="E58" s="18">
        <f>INT(INDEX(地狱道!$M$19:$R$27,卡牌属性!$C58,卡牌属性!E$2)*INDEX(地狱道!$V$19:$V$22,卡牌属性!$B58))</f>
        <v>7</v>
      </c>
      <c r="F58" s="18">
        <f>INT(INDEX(地狱道!$M$19:$R$27,卡牌属性!$C58,卡牌属性!F$2)*INDEX(地狱道!$V$19:$V$22,卡牌属性!$B58))</f>
        <v>15</v>
      </c>
      <c r="G58" s="18">
        <f>INT(INDEX(地狱道!$M$19:$R$27,卡牌属性!$C58,卡牌属性!G$2)*INDEX(地狱道!$V$19:$V$22,卡牌属性!$B58))</f>
        <v>300</v>
      </c>
      <c r="H58" s="18">
        <f>INT(INDEX(地狱道!$M$19:$R$27,卡牌属性!$C58,卡牌属性!H$2)*INDEX(地狱道!$V$19:$V$22,卡牌属性!$B58))</f>
        <v>15</v>
      </c>
      <c r="I58" s="18">
        <f>INT(INDEX(地狱道!$M$19:$R$27,卡牌属性!$C58,卡牌属性!I$2)*INDEX(地狱道!$V$19:$V$22,卡牌属性!$B58))</f>
        <v>30</v>
      </c>
    </row>
    <row r="59" spans="1:9" ht="16.5" x14ac:dyDescent="0.2">
      <c r="A59" s="14">
        <v>1101007</v>
      </c>
      <c r="B59" s="14">
        <f>VLOOKUP(A59,卡牌!$B$4:$C$39,2,FALSE)</f>
        <v>4</v>
      </c>
      <c r="C59" s="14">
        <v>2</v>
      </c>
      <c r="D59" s="18">
        <f>INT(INDEX(地狱道!$M$19:$R$27,卡牌属性!$C59,卡牌属性!D$2)*INDEX(地狱道!$V$19:$V$22,卡牌属性!$B59))</f>
        <v>115</v>
      </c>
      <c r="E59" s="18">
        <f>INT(INDEX(地狱道!$M$19:$R$27,卡牌属性!$C59,卡牌属性!E$2)*INDEX(地狱道!$V$19:$V$22,卡牌属性!$B59))</f>
        <v>10</v>
      </c>
      <c r="F59" s="18">
        <f>INT(INDEX(地狱道!$M$19:$R$27,卡牌属性!$C59,卡牌属性!F$2)*INDEX(地狱道!$V$19:$V$22,卡牌属性!$B59))</f>
        <v>21</v>
      </c>
      <c r="G59" s="18">
        <f>INT(INDEX(地狱道!$M$19:$R$27,卡牌属性!$C59,卡牌属性!G$2)*INDEX(地狱道!$V$19:$V$22,卡牌属性!$B59))</f>
        <v>1455</v>
      </c>
      <c r="H59" s="18">
        <f>INT(INDEX(地狱道!$M$19:$R$27,卡牌属性!$C59,卡牌属性!H$2)*INDEX(地狱道!$V$19:$V$22,卡牌属性!$B59))</f>
        <v>120</v>
      </c>
      <c r="I59" s="18">
        <f>INT(INDEX(地狱道!$M$19:$R$27,卡牌属性!$C59,卡牌属性!I$2)*INDEX(地狱道!$V$19:$V$22,卡牌属性!$B59))</f>
        <v>240</v>
      </c>
    </row>
    <row r="60" spans="1:9" ht="16.5" x14ac:dyDescent="0.2">
      <c r="A60" s="14">
        <v>1101007</v>
      </c>
      <c r="B60" s="14">
        <f>VLOOKUP(A60,卡牌!$B$4:$C$39,2,FALSE)</f>
        <v>4</v>
      </c>
      <c r="C60" s="14">
        <v>3</v>
      </c>
      <c r="D60" s="18">
        <f>INT(INDEX(地狱道!$M$19:$R$27,卡牌属性!$C60,卡牌属性!D$2)*INDEX(地狱道!$V$19:$V$22,卡牌属性!$B60))</f>
        <v>165</v>
      </c>
      <c r="E60" s="18">
        <f>INT(INDEX(地狱道!$M$19:$R$27,卡牌属性!$C60,卡牌属性!E$2)*INDEX(地狱道!$V$19:$V$22,卡牌属性!$B60))</f>
        <v>15</v>
      </c>
      <c r="F60" s="18">
        <f>INT(INDEX(地狱道!$M$19:$R$27,卡牌属性!$C60,卡牌属性!F$2)*INDEX(地狱道!$V$19:$V$22,卡牌属性!$B60))</f>
        <v>30</v>
      </c>
      <c r="G60" s="18">
        <f>INT(INDEX(地狱道!$M$19:$R$27,卡牌属性!$C60,卡牌属性!G$2)*INDEX(地狱道!$V$19:$V$22,卡牌属性!$B60))</f>
        <v>3187</v>
      </c>
      <c r="H60" s="18">
        <f>INT(INDEX(地狱道!$M$19:$R$27,卡牌属性!$C60,卡牌属性!H$2)*INDEX(地狱道!$V$19:$V$22,卡牌属性!$B60))</f>
        <v>277</v>
      </c>
      <c r="I60" s="18">
        <f>INT(INDEX(地狱道!$M$19:$R$27,卡牌属性!$C60,卡牌属性!I$2)*INDEX(地狱道!$V$19:$V$22,卡牌属性!$B60))</f>
        <v>555</v>
      </c>
    </row>
    <row r="61" spans="1:9" ht="16.5" x14ac:dyDescent="0.2">
      <c r="A61" s="14">
        <v>1101007</v>
      </c>
      <c r="B61" s="14">
        <f>VLOOKUP(A61,卡牌!$B$4:$C$39,2,FALSE)</f>
        <v>4</v>
      </c>
      <c r="C61" s="14">
        <v>4</v>
      </c>
      <c r="D61" s="18">
        <f>INT(INDEX(地狱道!$M$19:$R$27,卡牌属性!$C61,卡牌属性!D$2)*INDEX(地狱道!$V$19:$V$22,卡牌属性!$B61))</f>
        <v>198</v>
      </c>
      <c r="E61" s="18">
        <f>INT(INDEX(地狱道!$M$19:$R$27,卡牌属性!$C61,卡牌属性!E$2)*INDEX(地狱道!$V$19:$V$22,卡牌属性!$B61))</f>
        <v>18</v>
      </c>
      <c r="F61" s="18">
        <f>INT(INDEX(地狱道!$M$19:$R$27,卡牌属性!$C61,卡牌属性!F$2)*INDEX(地狱道!$V$19:$V$22,卡牌属性!$B61))</f>
        <v>36</v>
      </c>
      <c r="G61" s="18">
        <f>INT(INDEX(地狱道!$M$19:$R$27,卡牌属性!$C61,卡牌属性!G$2)*INDEX(地狱道!$V$19:$V$22,卡牌属性!$B61))</f>
        <v>4837</v>
      </c>
      <c r="H61" s="18">
        <f>INT(INDEX(地狱道!$M$19:$R$27,卡牌属性!$C61,卡牌属性!H$2)*INDEX(地狱道!$V$19:$V$22,卡牌属性!$B61))</f>
        <v>427</v>
      </c>
      <c r="I61" s="18">
        <f>INT(INDEX(地狱道!$M$19:$R$27,卡牌属性!$C61,卡牌属性!I$2)*INDEX(地狱道!$V$19:$V$22,卡牌属性!$B61))</f>
        <v>855</v>
      </c>
    </row>
    <row r="62" spans="1:9" ht="16.5" x14ac:dyDescent="0.2">
      <c r="A62" s="14">
        <v>1101007</v>
      </c>
      <c r="B62" s="14">
        <f>VLOOKUP(A62,卡牌!$B$4:$C$39,2,FALSE)</f>
        <v>4</v>
      </c>
      <c r="C62" s="14">
        <v>5</v>
      </c>
      <c r="D62" s="18">
        <f>INT(INDEX(地狱道!$M$19:$R$27,卡牌属性!$C62,卡牌属性!D$2)*INDEX(地狱道!$V$19:$V$22,卡牌属性!$B62))</f>
        <v>247</v>
      </c>
      <c r="E62" s="18">
        <f>INT(INDEX(地狱道!$M$19:$R$27,卡牌属性!$C62,卡牌属性!E$2)*INDEX(地狱道!$V$19:$V$22,卡牌属性!$B62))</f>
        <v>22</v>
      </c>
      <c r="F62" s="18">
        <f>INT(INDEX(地狱道!$M$19:$R$27,卡牌属性!$C62,卡牌属性!F$2)*INDEX(地狱道!$V$19:$V$22,卡牌属性!$B62))</f>
        <v>45</v>
      </c>
      <c r="G62" s="18">
        <f>INT(INDEX(地狱道!$M$19:$R$27,卡牌属性!$C62,卡牌属性!G$2)*INDEX(地狱道!$V$19:$V$22,卡牌属性!$B62))</f>
        <v>6817</v>
      </c>
      <c r="H62" s="18">
        <f>INT(INDEX(地狱道!$M$19:$R$27,卡牌属性!$C62,卡牌属性!H$2)*INDEX(地狱道!$V$19:$V$22,卡牌属性!$B62))</f>
        <v>607</v>
      </c>
      <c r="I62" s="18">
        <f>INT(INDEX(地狱道!$M$19:$R$27,卡牌属性!$C62,卡牌属性!I$2)*INDEX(地狱道!$V$19:$V$22,卡牌属性!$B62))</f>
        <v>1215</v>
      </c>
    </row>
    <row r="63" spans="1:9" ht="16.5" x14ac:dyDescent="0.2">
      <c r="A63" s="14">
        <v>1101007</v>
      </c>
      <c r="B63" s="14">
        <f>VLOOKUP(A63,卡牌!$B$4:$C$39,2,FALSE)</f>
        <v>4</v>
      </c>
      <c r="C63" s="14">
        <v>6</v>
      </c>
      <c r="D63" s="18">
        <f>INT(INDEX(地狱道!$M$19:$R$27,卡牌属性!$C63,卡牌属性!D$2)*INDEX(地狱道!$V$19:$V$22,卡牌属性!$B63))</f>
        <v>297</v>
      </c>
      <c r="E63" s="18">
        <f>INT(INDEX(地狱道!$M$19:$R$27,卡牌属性!$C63,卡牌属性!E$2)*INDEX(地狱道!$V$19:$V$22,卡牌属性!$B63))</f>
        <v>27</v>
      </c>
      <c r="F63" s="18">
        <f>INT(INDEX(地狱道!$M$19:$R$27,卡牌属性!$C63,卡牌属性!F$2)*INDEX(地狱道!$V$19:$V$22,卡牌属性!$B63))</f>
        <v>54</v>
      </c>
      <c r="G63" s="18">
        <f>INT(INDEX(地狱道!$M$19:$R$27,卡牌属性!$C63,卡牌属性!G$2)*INDEX(地狱道!$V$19:$V$22,卡牌属性!$B63))</f>
        <v>9292</v>
      </c>
      <c r="H63" s="18">
        <f>INT(INDEX(地狱道!$M$19:$R$27,卡牌属性!$C63,卡牌属性!H$2)*INDEX(地狱道!$V$19:$V$22,卡牌属性!$B63))</f>
        <v>832</v>
      </c>
      <c r="I63" s="18">
        <f>INT(INDEX(地狱道!$M$19:$R$27,卡牌属性!$C63,卡牌属性!I$2)*INDEX(地狱道!$V$19:$V$22,卡牌属性!$B63))</f>
        <v>1665</v>
      </c>
    </row>
    <row r="64" spans="1:9" ht="16.5" x14ac:dyDescent="0.2">
      <c r="A64" s="14">
        <v>1101007</v>
      </c>
      <c r="B64" s="14">
        <f>VLOOKUP(A64,卡牌!$B$4:$C$39,2,FALSE)</f>
        <v>4</v>
      </c>
      <c r="C64" s="14">
        <v>7</v>
      </c>
      <c r="D64" s="18">
        <f>INT(INDEX(地狱道!$M$19:$R$27,卡牌属性!$C64,卡牌属性!D$2)*INDEX(地狱道!$V$19:$V$22,卡牌属性!$B64))</f>
        <v>363</v>
      </c>
      <c r="E64" s="18">
        <f>INT(INDEX(地狱道!$M$19:$R$27,卡牌属性!$C64,卡牌属性!E$2)*INDEX(地狱道!$V$19:$V$22,卡牌属性!$B64))</f>
        <v>33</v>
      </c>
      <c r="F64" s="18">
        <f>INT(INDEX(地狱道!$M$19:$R$27,卡牌属性!$C64,卡牌属性!F$2)*INDEX(地狱道!$V$19:$V$22,卡牌属性!$B64))</f>
        <v>66</v>
      </c>
      <c r="G64" s="18">
        <f>INT(INDEX(地狱道!$M$19:$R$27,卡牌属性!$C64,卡牌属性!G$2)*INDEX(地狱道!$V$19:$V$22,卡牌属性!$B64))</f>
        <v>12262</v>
      </c>
      <c r="H64" s="18">
        <f>INT(INDEX(地狱道!$M$19:$R$27,卡牌属性!$C64,卡牌属性!H$2)*INDEX(地狱道!$V$19:$V$22,卡牌属性!$B64))</f>
        <v>1102</v>
      </c>
      <c r="I64" s="18">
        <f>INT(INDEX(地狱道!$M$19:$R$27,卡牌属性!$C64,卡牌属性!I$2)*INDEX(地狱道!$V$19:$V$22,卡牌属性!$B64))</f>
        <v>2205</v>
      </c>
    </row>
    <row r="65" spans="1:9" ht="16.5" x14ac:dyDescent="0.2">
      <c r="A65" s="14">
        <v>1101007</v>
      </c>
      <c r="B65" s="14">
        <f>VLOOKUP(A65,卡牌!$B$4:$C$39,2,FALSE)</f>
        <v>4</v>
      </c>
      <c r="C65" s="14">
        <v>8</v>
      </c>
      <c r="D65" s="18">
        <f>INT(INDEX(地狱道!$M$19:$R$27,卡牌属性!$C65,卡牌属性!D$2)*INDEX(地狱道!$V$19:$V$22,卡牌属性!$B65))</f>
        <v>429</v>
      </c>
      <c r="E65" s="18">
        <f>INT(INDEX(地狱道!$M$19:$R$27,卡牌属性!$C65,卡牌属性!E$2)*INDEX(地狱道!$V$19:$V$22,卡牌属性!$B65))</f>
        <v>39</v>
      </c>
      <c r="F65" s="18">
        <f>INT(INDEX(地狱道!$M$19:$R$27,卡牌属性!$C65,卡牌属性!F$2)*INDEX(地狱道!$V$19:$V$22,卡牌属性!$B65))</f>
        <v>78</v>
      </c>
      <c r="G65" s="18">
        <f>INT(INDEX(地狱道!$M$19:$R$27,卡牌属性!$C65,卡牌属性!G$2)*INDEX(地狱道!$V$19:$V$22,卡牌属性!$B65))</f>
        <v>15892</v>
      </c>
      <c r="H65" s="18">
        <f>INT(INDEX(地狱道!$M$19:$R$27,卡牌属性!$C65,卡牌属性!H$2)*INDEX(地狱道!$V$19:$V$22,卡牌属性!$B65))</f>
        <v>1432</v>
      </c>
      <c r="I65" s="18">
        <f>INT(INDEX(地狱道!$M$19:$R$27,卡牌属性!$C65,卡牌属性!I$2)*INDEX(地狱道!$V$19:$V$22,卡牌属性!$B65))</f>
        <v>2865</v>
      </c>
    </row>
    <row r="66" spans="1:9" ht="16.5" x14ac:dyDescent="0.2">
      <c r="A66" s="14">
        <v>1101007</v>
      </c>
      <c r="B66" s="14">
        <f>VLOOKUP(A66,卡牌!$B$4:$C$39,2,FALSE)</f>
        <v>4</v>
      </c>
      <c r="C66" s="14">
        <v>9</v>
      </c>
      <c r="D66" s="18">
        <f>INT(INDEX(地狱道!$M$19:$R$27,卡牌属性!$C66,卡牌属性!D$2)*INDEX(地狱道!$V$19:$V$22,卡牌属性!$B66))</f>
        <v>495</v>
      </c>
      <c r="E66" s="18">
        <f>INT(INDEX(地狱道!$M$19:$R$27,卡牌属性!$C66,卡牌属性!E$2)*INDEX(地狱道!$V$19:$V$22,卡牌属性!$B66))</f>
        <v>45</v>
      </c>
      <c r="F66" s="18">
        <f>INT(INDEX(地狱道!$M$19:$R$27,卡牌属性!$C66,卡牌属性!F$2)*INDEX(地狱道!$V$19:$V$22,卡牌属性!$B66))</f>
        <v>90</v>
      </c>
      <c r="G66" s="18">
        <f>INT(INDEX(地狱道!$M$19:$R$27,卡牌属性!$C66,卡牌属性!G$2)*INDEX(地狱道!$V$19:$V$22,卡牌属性!$B66))</f>
        <v>20182</v>
      </c>
      <c r="H66" s="18">
        <f>INT(INDEX(地狱道!$M$19:$R$27,卡牌属性!$C66,卡牌属性!H$2)*INDEX(地狱道!$V$19:$V$22,卡牌属性!$B66))</f>
        <v>1822</v>
      </c>
      <c r="I66" s="18">
        <f>INT(INDEX(地狱道!$M$19:$R$27,卡牌属性!$C66,卡牌属性!I$2)*INDEX(地狱道!$V$19:$V$22,卡牌属性!$B66))</f>
        <v>3645</v>
      </c>
    </row>
    <row r="67" spans="1:9" ht="16.5" x14ac:dyDescent="0.2">
      <c r="A67" s="14">
        <v>1101008</v>
      </c>
      <c r="B67" s="14">
        <f>VLOOKUP(A67,卡牌!$B$4:$C$39,2,FALSE)</f>
        <v>2</v>
      </c>
      <c r="C67" s="14">
        <v>1</v>
      </c>
      <c r="D67" s="18">
        <f>INT(INDEX(地狱道!$M$19:$R$27,卡牌属性!$C67,卡牌属性!D$2)*INDEX(地狱道!$V$19:$V$22,卡牌属性!$B67))</f>
        <v>55</v>
      </c>
      <c r="E67" s="18">
        <f>INT(INDEX(地狱道!$M$19:$R$27,卡牌属性!$C67,卡牌属性!E$2)*INDEX(地狱道!$V$19:$V$22,卡牌属性!$B67))</f>
        <v>5</v>
      </c>
      <c r="F67" s="18">
        <f>INT(INDEX(地狱道!$M$19:$R$27,卡牌属性!$C67,卡牌属性!F$2)*INDEX(地狱道!$V$19:$V$22,卡牌属性!$B67))</f>
        <v>10</v>
      </c>
      <c r="G67" s="18">
        <f>INT(INDEX(地狱道!$M$19:$R$27,卡牌属性!$C67,卡牌属性!G$2)*INDEX(地狱道!$V$19:$V$22,卡牌属性!$B67))</f>
        <v>200</v>
      </c>
      <c r="H67" s="18">
        <f>INT(INDEX(地狱道!$M$19:$R$27,卡牌属性!$C67,卡牌属性!H$2)*INDEX(地狱道!$V$19:$V$22,卡牌属性!$B67))</f>
        <v>10</v>
      </c>
      <c r="I67" s="18">
        <f>INT(INDEX(地狱道!$M$19:$R$27,卡牌属性!$C67,卡牌属性!I$2)*INDEX(地狱道!$V$19:$V$22,卡牌属性!$B67))</f>
        <v>20</v>
      </c>
    </row>
    <row r="68" spans="1:9" ht="16.5" x14ac:dyDescent="0.2">
      <c r="A68" s="14">
        <v>1101008</v>
      </c>
      <c r="B68" s="14">
        <f>VLOOKUP(A68,卡牌!$B$4:$C$39,2,FALSE)</f>
        <v>2</v>
      </c>
      <c r="C68" s="14">
        <v>2</v>
      </c>
      <c r="D68" s="18">
        <f>INT(INDEX(地狱道!$M$19:$R$27,卡牌属性!$C68,卡牌属性!D$2)*INDEX(地狱道!$V$19:$V$22,卡牌属性!$B68))</f>
        <v>77</v>
      </c>
      <c r="E68" s="18">
        <f>INT(INDEX(地狱道!$M$19:$R$27,卡牌属性!$C68,卡牌属性!E$2)*INDEX(地狱道!$V$19:$V$22,卡牌属性!$B68))</f>
        <v>7</v>
      </c>
      <c r="F68" s="18">
        <f>INT(INDEX(地狱道!$M$19:$R$27,卡牌属性!$C68,卡牌属性!F$2)*INDEX(地狱道!$V$19:$V$22,卡牌属性!$B68))</f>
        <v>14</v>
      </c>
      <c r="G68" s="18">
        <f>INT(INDEX(地狱道!$M$19:$R$27,卡牌属性!$C68,卡牌属性!G$2)*INDEX(地狱道!$V$19:$V$22,卡牌属性!$B68))</f>
        <v>970</v>
      </c>
      <c r="H68" s="18">
        <f>INT(INDEX(地狱道!$M$19:$R$27,卡牌属性!$C68,卡牌属性!H$2)*INDEX(地狱道!$V$19:$V$22,卡牌属性!$B68))</f>
        <v>80</v>
      </c>
      <c r="I68" s="18">
        <f>INT(INDEX(地狱道!$M$19:$R$27,卡牌属性!$C68,卡牌属性!I$2)*INDEX(地狱道!$V$19:$V$22,卡牌属性!$B68))</f>
        <v>160</v>
      </c>
    </row>
    <row r="69" spans="1:9" ht="16.5" x14ac:dyDescent="0.2">
      <c r="A69" s="14">
        <v>1101008</v>
      </c>
      <c r="B69" s="14">
        <f>VLOOKUP(A69,卡牌!$B$4:$C$39,2,FALSE)</f>
        <v>2</v>
      </c>
      <c r="C69" s="14">
        <v>3</v>
      </c>
      <c r="D69" s="18">
        <f>INT(INDEX(地狱道!$M$19:$R$27,卡牌属性!$C69,卡牌属性!D$2)*INDEX(地狱道!$V$19:$V$22,卡牌属性!$B69))</f>
        <v>110</v>
      </c>
      <c r="E69" s="18">
        <f>INT(INDEX(地狱道!$M$19:$R$27,卡牌属性!$C69,卡牌属性!E$2)*INDEX(地狱道!$V$19:$V$22,卡牌属性!$B69))</f>
        <v>10</v>
      </c>
      <c r="F69" s="18">
        <f>INT(INDEX(地狱道!$M$19:$R$27,卡牌属性!$C69,卡牌属性!F$2)*INDEX(地狱道!$V$19:$V$22,卡牌属性!$B69))</f>
        <v>20</v>
      </c>
      <c r="G69" s="18">
        <f>INT(INDEX(地狱道!$M$19:$R$27,卡牌属性!$C69,卡牌属性!G$2)*INDEX(地狱道!$V$19:$V$22,卡牌属性!$B69))</f>
        <v>2125</v>
      </c>
      <c r="H69" s="18">
        <f>INT(INDEX(地狱道!$M$19:$R$27,卡牌属性!$C69,卡牌属性!H$2)*INDEX(地狱道!$V$19:$V$22,卡牌属性!$B69))</f>
        <v>185</v>
      </c>
      <c r="I69" s="18">
        <f>INT(INDEX(地狱道!$M$19:$R$27,卡牌属性!$C69,卡牌属性!I$2)*INDEX(地狱道!$V$19:$V$22,卡牌属性!$B69))</f>
        <v>370</v>
      </c>
    </row>
    <row r="70" spans="1:9" ht="16.5" x14ac:dyDescent="0.2">
      <c r="A70" s="14">
        <v>1101008</v>
      </c>
      <c r="B70" s="14">
        <f>VLOOKUP(A70,卡牌!$B$4:$C$39,2,FALSE)</f>
        <v>2</v>
      </c>
      <c r="C70" s="14">
        <v>4</v>
      </c>
      <c r="D70" s="18">
        <f>INT(INDEX(地狱道!$M$19:$R$27,卡牌属性!$C70,卡牌属性!D$2)*INDEX(地狱道!$V$19:$V$22,卡牌属性!$B70))</f>
        <v>132</v>
      </c>
      <c r="E70" s="18">
        <f>INT(INDEX(地狱道!$M$19:$R$27,卡牌属性!$C70,卡牌属性!E$2)*INDEX(地狱道!$V$19:$V$22,卡牌属性!$B70))</f>
        <v>12</v>
      </c>
      <c r="F70" s="18">
        <f>INT(INDEX(地狱道!$M$19:$R$27,卡牌属性!$C70,卡牌属性!F$2)*INDEX(地狱道!$V$19:$V$22,卡牌属性!$B70))</f>
        <v>24</v>
      </c>
      <c r="G70" s="18">
        <f>INT(INDEX(地狱道!$M$19:$R$27,卡牌属性!$C70,卡牌属性!G$2)*INDEX(地狱道!$V$19:$V$22,卡牌属性!$B70))</f>
        <v>3225</v>
      </c>
      <c r="H70" s="18">
        <f>INT(INDEX(地狱道!$M$19:$R$27,卡牌属性!$C70,卡牌属性!H$2)*INDEX(地狱道!$V$19:$V$22,卡牌属性!$B70))</f>
        <v>285</v>
      </c>
      <c r="I70" s="18">
        <f>INT(INDEX(地狱道!$M$19:$R$27,卡牌属性!$C70,卡牌属性!I$2)*INDEX(地狱道!$V$19:$V$22,卡牌属性!$B70))</f>
        <v>570</v>
      </c>
    </row>
    <row r="71" spans="1:9" ht="16.5" x14ac:dyDescent="0.2">
      <c r="A71" s="14">
        <v>1101008</v>
      </c>
      <c r="B71" s="14">
        <f>VLOOKUP(A71,卡牌!$B$4:$C$39,2,FALSE)</f>
        <v>2</v>
      </c>
      <c r="C71" s="14">
        <v>5</v>
      </c>
      <c r="D71" s="18">
        <f>INT(INDEX(地狱道!$M$19:$R$27,卡牌属性!$C71,卡牌属性!D$2)*INDEX(地狱道!$V$19:$V$22,卡牌属性!$B71))</f>
        <v>165</v>
      </c>
      <c r="E71" s="18">
        <f>INT(INDEX(地狱道!$M$19:$R$27,卡牌属性!$C71,卡牌属性!E$2)*INDEX(地狱道!$V$19:$V$22,卡牌属性!$B71))</f>
        <v>15</v>
      </c>
      <c r="F71" s="18">
        <f>INT(INDEX(地狱道!$M$19:$R$27,卡牌属性!$C71,卡牌属性!F$2)*INDEX(地狱道!$V$19:$V$22,卡牌属性!$B71))</f>
        <v>30</v>
      </c>
      <c r="G71" s="18">
        <f>INT(INDEX(地狱道!$M$19:$R$27,卡牌属性!$C71,卡牌属性!G$2)*INDEX(地狱道!$V$19:$V$22,卡牌属性!$B71))</f>
        <v>4545</v>
      </c>
      <c r="H71" s="18">
        <f>INT(INDEX(地狱道!$M$19:$R$27,卡牌属性!$C71,卡牌属性!H$2)*INDEX(地狱道!$V$19:$V$22,卡牌属性!$B71))</f>
        <v>405</v>
      </c>
      <c r="I71" s="18">
        <f>INT(INDEX(地狱道!$M$19:$R$27,卡牌属性!$C71,卡牌属性!I$2)*INDEX(地狱道!$V$19:$V$22,卡牌属性!$B71))</f>
        <v>810</v>
      </c>
    </row>
    <row r="72" spans="1:9" ht="16.5" x14ac:dyDescent="0.2">
      <c r="A72" s="14">
        <v>1101008</v>
      </c>
      <c r="B72" s="14">
        <f>VLOOKUP(A72,卡牌!$B$4:$C$39,2,FALSE)</f>
        <v>2</v>
      </c>
      <c r="C72" s="14">
        <v>6</v>
      </c>
      <c r="D72" s="18">
        <f>INT(INDEX(地狱道!$M$19:$R$27,卡牌属性!$C72,卡牌属性!D$2)*INDEX(地狱道!$V$19:$V$22,卡牌属性!$B72))</f>
        <v>198</v>
      </c>
      <c r="E72" s="18">
        <f>INT(INDEX(地狱道!$M$19:$R$27,卡牌属性!$C72,卡牌属性!E$2)*INDEX(地狱道!$V$19:$V$22,卡牌属性!$B72))</f>
        <v>18</v>
      </c>
      <c r="F72" s="18">
        <f>INT(INDEX(地狱道!$M$19:$R$27,卡牌属性!$C72,卡牌属性!F$2)*INDEX(地狱道!$V$19:$V$22,卡牌属性!$B72))</f>
        <v>36</v>
      </c>
      <c r="G72" s="18">
        <f>INT(INDEX(地狱道!$M$19:$R$27,卡牌属性!$C72,卡牌属性!G$2)*INDEX(地狱道!$V$19:$V$22,卡牌属性!$B72))</f>
        <v>6195</v>
      </c>
      <c r="H72" s="18">
        <f>INT(INDEX(地狱道!$M$19:$R$27,卡牌属性!$C72,卡牌属性!H$2)*INDEX(地狱道!$V$19:$V$22,卡牌属性!$B72))</f>
        <v>555</v>
      </c>
      <c r="I72" s="18">
        <f>INT(INDEX(地狱道!$M$19:$R$27,卡牌属性!$C72,卡牌属性!I$2)*INDEX(地狱道!$V$19:$V$22,卡牌属性!$B72))</f>
        <v>1110</v>
      </c>
    </row>
    <row r="73" spans="1:9" ht="16.5" x14ac:dyDescent="0.2">
      <c r="A73" s="14">
        <v>1101008</v>
      </c>
      <c r="B73" s="14">
        <f>VLOOKUP(A73,卡牌!$B$4:$C$39,2,FALSE)</f>
        <v>2</v>
      </c>
      <c r="C73" s="14">
        <v>7</v>
      </c>
      <c r="D73" s="18">
        <f>INT(INDEX(地狱道!$M$19:$R$27,卡牌属性!$C73,卡牌属性!D$2)*INDEX(地狱道!$V$19:$V$22,卡牌属性!$B73))</f>
        <v>242</v>
      </c>
      <c r="E73" s="18">
        <f>INT(INDEX(地狱道!$M$19:$R$27,卡牌属性!$C73,卡牌属性!E$2)*INDEX(地狱道!$V$19:$V$22,卡牌属性!$B73))</f>
        <v>22</v>
      </c>
      <c r="F73" s="18">
        <f>INT(INDEX(地狱道!$M$19:$R$27,卡牌属性!$C73,卡牌属性!F$2)*INDEX(地狱道!$V$19:$V$22,卡牌属性!$B73))</f>
        <v>44</v>
      </c>
      <c r="G73" s="18">
        <f>INT(INDEX(地狱道!$M$19:$R$27,卡牌属性!$C73,卡牌属性!G$2)*INDEX(地狱道!$V$19:$V$22,卡牌属性!$B73))</f>
        <v>8175</v>
      </c>
      <c r="H73" s="18">
        <f>INT(INDEX(地狱道!$M$19:$R$27,卡牌属性!$C73,卡牌属性!H$2)*INDEX(地狱道!$V$19:$V$22,卡牌属性!$B73))</f>
        <v>735</v>
      </c>
      <c r="I73" s="18">
        <f>INT(INDEX(地狱道!$M$19:$R$27,卡牌属性!$C73,卡牌属性!I$2)*INDEX(地狱道!$V$19:$V$22,卡牌属性!$B73))</f>
        <v>1470</v>
      </c>
    </row>
    <row r="74" spans="1:9" ht="16.5" x14ac:dyDescent="0.2">
      <c r="A74" s="14">
        <v>1101008</v>
      </c>
      <c r="B74" s="14">
        <f>VLOOKUP(A74,卡牌!$B$4:$C$39,2,FALSE)</f>
        <v>2</v>
      </c>
      <c r="C74" s="14">
        <v>8</v>
      </c>
      <c r="D74" s="18">
        <f>INT(INDEX(地狱道!$M$19:$R$27,卡牌属性!$C74,卡牌属性!D$2)*INDEX(地狱道!$V$19:$V$22,卡牌属性!$B74))</f>
        <v>286</v>
      </c>
      <c r="E74" s="18">
        <f>INT(INDEX(地狱道!$M$19:$R$27,卡牌属性!$C74,卡牌属性!E$2)*INDEX(地狱道!$V$19:$V$22,卡牌属性!$B74))</f>
        <v>26</v>
      </c>
      <c r="F74" s="18">
        <f>INT(INDEX(地狱道!$M$19:$R$27,卡牌属性!$C74,卡牌属性!F$2)*INDEX(地狱道!$V$19:$V$22,卡牌属性!$B74))</f>
        <v>52</v>
      </c>
      <c r="G74" s="18">
        <f>INT(INDEX(地狱道!$M$19:$R$27,卡牌属性!$C74,卡牌属性!G$2)*INDEX(地狱道!$V$19:$V$22,卡牌属性!$B74))</f>
        <v>10595</v>
      </c>
      <c r="H74" s="18">
        <f>INT(INDEX(地狱道!$M$19:$R$27,卡牌属性!$C74,卡牌属性!H$2)*INDEX(地狱道!$V$19:$V$22,卡牌属性!$B74))</f>
        <v>955</v>
      </c>
      <c r="I74" s="18">
        <f>INT(INDEX(地狱道!$M$19:$R$27,卡牌属性!$C74,卡牌属性!I$2)*INDEX(地狱道!$V$19:$V$22,卡牌属性!$B74))</f>
        <v>1910</v>
      </c>
    </row>
    <row r="75" spans="1:9" ht="16.5" x14ac:dyDescent="0.2">
      <c r="A75" s="14">
        <v>1101008</v>
      </c>
      <c r="B75" s="14">
        <f>VLOOKUP(A75,卡牌!$B$4:$C$39,2,FALSE)</f>
        <v>2</v>
      </c>
      <c r="C75" s="14">
        <v>9</v>
      </c>
      <c r="D75" s="18">
        <f>INT(INDEX(地狱道!$M$19:$R$27,卡牌属性!$C75,卡牌属性!D$2)*INDEX(地狱道!$V$19:$V$22,卡牌属性!$B75))</f>
        <v>330</v>
      </c>
      <c r="E75" s="18">
        <f>INT(INDEX(地狱道!$M$19:$R$27,卡牌属性!$C75,卡牌属性!E$2)*INDEX(地狱道!$V$19:$V$22,卡牌属性!$B75))</f>
        <v>30</v>
      </c>
      <c r="F75" s="18">
        <f>INT(INDEX(地狱道!$M$19:$R$27,卡牌属性!$C75,卡牌属性!F$2)*INDEX(地狱道!$V$19:$V$22,卡牌属性!$B75))</f>
        <v>60</v>
      </c>
      <c r="G75" s="18">
        <f>INT(INDEX(地狱道!$M$19:$R$27,卡牌属性!$C75,卡牌属性!G$2)*INDEX(地狱道!$V$19:$V$22,卡牌属性!$B75))</f>
        <v>13455</v>
      </c>
      <c r="H75" s="18">
        <f>INT(INDEX(地狱道!$M$19:$R$27,卡牌属性!$C75,卡牌属性!H$2)*INDEX(地狱道!$V$19:$V$22,卡牌属性!$B75))</f>
        <v>1215</v>
      </c>
      <c r="I75" s="18">
        <f>INT(INDEX(地狱道!$M$19:$R$27,卡牌属性!$C75,卡牌属性!I$2)*INDEX(地狱道!$V$19:$V$22,卡牌属性!$B75))</f>
        <v>2430</v>
      </c>
    </row>
    <row r="76" spans="1:9" ht="16.5" x14ac:dyDescent="0.2">
      <c r="A76" s="14">
        <v>1101009</v>
      </c>
      <c r="B76" s="14">
        <f>VLOOKUP(A76,卡牌!$B$4:$C$39,2,FALSE)</f>
        <v>3</v>
      </c>
      <c r="C76" s="14">
        <v>1</v>
      </c>
      <c r="D76" s="18">
        <f>INT(INDEX(地狱道!$M$19:$R$27,卡牌属性!$C76,卡牌属性!D$2)*INDEX(地狱道!$V$19:$V$22,卡牌属性!$B76))</f>
        <v>66</v>
      </c>
      <c r="E76" s="18">
        <f>INT(INDEX(地狱道!$M$19:$R$27,卡牌属性!$C76,卡牌属性!E$2)*INDEX(地狱道!$V$19:$V$22,卡牌属性!$B76))</f>
        <v>6</v>
      </c>
      <c r="F76" s="18">
        <f>INT(INDEX(地狱道!$M$19:$R$27,卡牌属性!$C76,卡牌属性!F$2)*INDEX(地狱道!$V$19:$V$22,卡牌属性!$B76))</f>
        <v>12</v>
      </c>
      <c r="G76" s="18">
        <f>INT(INDEX(地狱道!$M$19:$R$27,卡牌属性!$C76,卡牌属性!G$2)*INDEX(地狱道!$V$19:$V$22,卡牌属性!$B76))</f>
        <v>240</v>
      </c>
      <c r="H76" s="18">
        <f>INT(INDEX(地狱道!$M$19:$R$27,卡牌属性!$C76,卡牌属性!H$2)*INDEX(地狱道!$V$19:$V$22,卡牌属性!$B76))</f>
        <v>12</v>
      </c>
      <c r="I76" s="18">
        <f>INT(INDEX(地狱道!$M$19:$R$27,卡牌属性!$C76,卡牌属性!I$2)*INDEX(地狱道!$V$19:$V$22,卡牌属性!$B76))</f>
        <v>24</v>
      </c>
    </row>
    <row r="77" spans="1:9" ht="16.5" x14ac:dyDescent="0.2">
      <c r="A77" s="14">
        <v>1101009</v>
      </c>
      <c r="B77" s="14">
        <f>VLOOKUP(A77,卡牌!$B$4:$C$39,2,FALSE)</f>
        <v>3</v>
      </c>
      <c r="C77" s="14">
        <v>2</v>
      </c>
      <c r="D77" s="18">
        <f>INT(INDEX(地狱道!$M$19:$R$27,卡牌属性!$C77,卡牌属性!D$2)*INDEX(地狱道!$V$19:$V$22,卡牌属性!$B77))</f>
        <v>92</v>
      </c>
      <c r="E77" s="18">
        <f>INT(INDEX(地狱道!$M$19:$R$27,卡牌属性!$C77,卡牌属性!E$2)*INDEX(地狱道!$V$19:$V$22,卡牌属性!$B77))</f>
        <v>8</v>
      </c>
      <c r="F77" s="18">
        <f>INT(INDEX(地狱道!$M$19:$R$27,卡牌属性!$C77,卡牌属性!F$2)*INDEX(地狱道!$V$19:$V$22,卡牌属性!$B77))</f>
        <v>16</v>
      </c>
      <c r="G77" s="18">
        <f>INT(INDEX(地狱道!$M$19:$R$27,卡牌属性!$C77,卡牌属性!G$2)*INDEX(地狱道!$V$19:$V$22,卡牌属性!$B77))</f>
        <v>1164</v>
      </c>
      <c r="H77" s="18">
        <f>INT(INDEX(地狱道!$M$19:$R$27,卡牌属性!$C77,卡牌属性!H$2)*INDEX(地狱道!$V$19:$V$22,卡牌属性!$B77))</f>
        <v>96</v>
      </c>
      <c r="I77" s="18">
        <f>INT(INDEX(地狱道!$M$19:$R$27,卡牌属性!$C77,卡牌属性!I$2)*INDEX(地狱道!$V$19:$V$22,卡牌属性!$B77))</f>
        <v>192</v>
      </c>
    </row>
    <row r="78" spans="1:9" ht="16.5" x14ac:dyDescent="0.2">
      <c r="A78" s="14">
        <v>1101009</v>
      </c>
      <c r="B78" s="14">
        <f>VLOOKUP(A78,卡牌!$B$4:$C$39,2,FALSE)</f>
        <v>3</v>
      </c>
      <c r="C78" s="14">
        <v>3</v>
      </c>
      <c r="D78" s="18">
        <f>INT(INDEX(地狱道!$M$19:$R$27,卡牌属性!$C78,卡牌属性!D$2)*INDEX(地狱道!$V$19:$V$22,卡牌属性!$B78))</f>
        <v>132</v>
      </c>
      <c r="E78" s="18">
        <f>INT(INDEX(地狱道!$M$19:$R$27,卡牌属性!$C78,卡牌属性!E$2)*INDEX(地狱道!$V$19:$V$22,卡牌属性!$B78))</f>
        <v>12</v>
      </c>
      <c r="F78" s="18">
        <f>INT(INDEX(地狱道!$M$19:$R$27,卡牌属性!$C78,卡牌属性!F$2)*INDEX(地狱道!$V$19:$V$22,卡牌属性!$B78))</f>
        <v>24</v>
      </c>
      <c r="G78" s="18">
        <f>INT(INDEX(地狱道!$M$19:$R$27,卡牌属性!$C78,卡牌属性!G$2)*INDEX(地狱道!$V$19:$V$22,卡牌属性!$B78))</f>
        <v>2550</v>
      </c>
      <c r="H78" s="18">
        <f>INT(INDEX(地狱道!$M$19:$R$27,卡牌属性!$C78,卡牌属性!H$2)*INDEX(地狱道!$V$19:$V$22,卡牌属性!$B78))</f>
        <v>222</v>
      </c>
      <c r="I78" s="18">
        <f>INT(INDEX(地狱道!$M$19:$R$27,卡牌属性!$C78,卡牌属性!I$2)*INDEX(地狱道!$V$19:$V$22,卡牌属性!$B78))</f>
        <v>444</v>
      </c>
    </row>
    <row r="79" spans="1:9" ht="16.5" x14ac:dyDescent="0.2">
      <c r="A79" s="14">
        <v>1101009</v>
      </c>
      <c r="B79" s="14">
        <f>VLOOKUP(A79,卡牌!$B$4:$C$39,2,FALSE)</f>
        <v>3</v>
      </c>
      <c r="C79" s="14">
        <v>4</v>
      </c>
      <c r="D79" s="18">
        <f>INT(INDEX(地狱道!$M$19:$R$27,卡牌属性!$C79,卡牌属性!D$2)*INDEX(地狱道!$V$19:$V$22,卡牌属性!$B79))</f>
        <v>158</v>
      </c>
      <c r="E79" s="18">
        <f>INT(INDEX(地狱道!$M$19:$R$27,卡牌属性!$C79,卡牌属性!E$2)*INDEX(地狱道!$V$19:$V$22,卡牌属性!$B79))</f>
        <v>14</v>
      </c>
      <c r="F79" s="18">
        <f>INT(INDEX(地狱道!$M$19:$R$27,卡牌属性!$C79,卡牌属性!F$2)*INDEX(地狱道!$V$19:$V$22,卡牌属性!$B79))</f>
        <v>28</v>
      </c>
      <c r="G79" s="18">
        <f>INT(INDEX(地狱道!$M$19:$R$27,卡牌属性!$C79,卡牌属性!G$2)*INDEX(地狱道!$V$19:$V$22,卡牌属性!$B79))</f>
        <v>3870</v>
      </c>
      <c r="H79" s="18">
        <f>INT(INDEX(地狱道!$M$19:$R$27,卡牌属性!$C79,卡牌属性!H$2)*INDEX(地狱道!$V$19:$V$22,卡牌属性!$B79))</f>
        <v>342</v>
      </c>
      <c r="I79" s="18">
        <f>INT(INDEX(地狱道!$M$19:$R$27,卡牌属性!$C79,卡牌属性!I$2)*INDEX(地狱道!$V$19:$V$22,卡牌属性!$B79))</f>
        <v>684</v>
      </c>
    </row>
    <row r="80" spans="1:9" ht="16.5" x14ac:dyDescent="0.2">
      <c r="A80" s="14">
        <v>1101009</v>
      </c>
      <c r="B80" s="14">
        <f>VLOOKUP(A80,卡牌!$B$4:$C$39,2,FALSE)</f>
        <v>3</v>
      </c>
      <c r="C80" s="14">
        <v>5</v>
      </c>
      <c r="D80" s="18">
        <f>INT(INDEX(地狱道!$M$19:$R$27,卡牌属性!$C80,卡牌属性!D$2)*INDEX(地狱道!$V$19:$V$22,卡牌属性!$B80))</f>
        <v>198</v>
      </c>
      <c r="E80" s="18">
        <f>INT(INDEX(地狱道!$M$19:$R$27,卡牌属性!$C80,卡牌属性!E$2)*INDEX(地狱道!$V$19:$V$22,卡牌属性!$B80))</f>
        <v>18</v>
      </c>
      <c r="F80" s="18">
        <f>INT(INDEX(地狱道!$M$19:$R$27,卡牌属性!$C80,卡牌属性!F$2)*INDEX(地狱道!$V$19:$V$22,卡牌属性!$B80))</f>
        <v>36</v>
      </c>
      <c r="G80" s="18">
        <f>INT(INDEX(地狱道!$M$19:$R$27,卡牌属性!$C80,卡牌属性!G$2)*INDEX(地狱道!$V$19:$V$22,卡牌属性!$B80))</f>
        <v>5454</v>
      </c>
      <c r="H80" s="18">
        <f>INT(INDEX(地狱道!$M$19:$R$27,卡牌属性!$C80,卡牌属性!H$2)*INDEX(地狱道!$V$19:$V$22,卡牌属性!$B80))</f>
        <v>486</v>
      </c>
      <c r="I80" s="18">
        <f>INT(INDEX(地狱道!$M$19:$R$27,卡牌属性!$C80,卡牌属性!I$2)*INDEX(地狱道!$V$19:$V$22,卡牌属性!$B80))</f>
        <v>972</v>
      </c>
    </row>
    <row r="81" spans="1:9" ht="16.5" x14ac:dyDescent="0.2">
      <c r="A81" s="14">
        <v>1101009</v>
      </c>
      <c r="B81" s="14">
        <f>VLOOKUP(A81,卡牌!$B$4:$C$39,2,FALSE)</f>
        <v>3</v>
      </c>
      <c r="C81" s="14">
        <v>6</v>
      </c>
      <c r="D81" s="18">
        <f>INT(INDEX(地狱道!$M$19:$R$27,卡牌属性!$C81,卡牌属性!D$2)*INDEX(地狱道!$V$19:$V$22,卡牌属性!$B81))</f>
        <v>237</v>
      </c>
      <c r="E81" s="18">
        <f>INT(INDEX(地狱道!$M$19:$R$27,卡牌属性!$C81,卡牌属性!E$2)*INDEX(地狱道!$V$19:$V$22,卡牌属性!$B81))</f>
        <v>21</v>
      </c>
      <c r="F81" s="18">
        <f>INT(INDEX(地狱道!$M$19:$R$27,卡牌属性!$C81,卡牌属性!F$2)*INDEX(地狱道!$V$19:$V$22,卡牌属性!$B81))</f>
        <v>43</v>
      </c>
      <c r="G81" s="18">
        <f>INT(INDEX(地狱道!$M$19:$R$27,卡牌属性!$C81,卡牌属性!G$2)*INDEX(地狱道!$V$19:$V$22,卡牌属性!$B81))</f>
        <v>7434</v>
      </c>
      <c r="H81" s="18">
        <f>INT(INDEX(地狱道!$M$19:$R$27,卡牌属性!$C81,卡牌属性!H$2)*INDEX(地狱道!$V$19:$V$22,卡牌属性!$B81))</f>
        <v>666</v>
      </c>
      <c r="I81" s="18">
        <f>INT(INDEX(地狱道!$M$19:$R$27,卡牌属性!$C81,卡牌属性!I$2)*INDEX(地狱道!$V$19:$V$22,卡牌属性!$B81))</f>
        <v>1332</v>
      </c>
    </row>
    <row r="82" spans="1:9" ht="16.5" x14ac:dyDescent="0.2">
      <c r="A82" s="14">
        <v>1101009</v>
      </c>
      <c r="B82" s="14">
        <f>VLOOKUP(A82,卡牌!$B$4:$C$39,2,FALSE)</f>
        <v>3</v>
      </c>
      <c r="C82" s="14">
        <v>7</v>
      </c>
      <c r="D82" s="18">
        <f>INT(INDEX(地狱道!$M$19:$R$27,卡牌属性!$C82,卡牌属性!D$2)*INDEX(地狱道!$V$19:$V$22,卡牌属性!$B82))</f>
        <v>290</v>
      </c>
      <c r="E82" s="18">
        <f>INT(INDEX(地狱道!$M$19:$R$27,卡牌属性!$C82,卡牌属性!E$2)*INDEX(地狱道!$V$19:$V$22,卡牌属性!$B82))</f>
        <v>26</v>
      </c>
      <c r="F82" s="18">
        <f>INT(INDEX(地狱道!$M$19:$R$27,卡牌属性!$C82,卡牌属性!F$2)*INDEX(地狱道!$V$19:$V$22,卡牌属性!$B82))</f>
        <v>52</v>
      </c>
      <c r="G82" s="18">
        <f>INT(INDEX(地狱道!$M$19:$R$27,卡牌属性!$C82,卡牌属性!G$2)*INDEX(地狱道!$V$19:$V$22,卡牌属性!$B82))</f>
        <v>9810</v>
      </c>
      <c r="H82" s="18">
        <f>INT(INDEX(地狱道!$M$19:$R$27,卡牌属性!$C82,卡牌属性!H$2)*INDEX(地狱道!$V$19:$V$22,卡牌属性!$B82))</f>
        <v>882</v>
      </c>
      <c r="I82" s="18">
        <f>INT(INDEX(地狱道!$M$19:$R$27,卡牌属性!$C82,卡牌属性!I$2)*INDEX(地狱道!$V$19:$V$22,卡牌属性!$B82))</f>
        <v>1764</v>
      </c>
    </row>
    <row r="83" spans="1:9" ht="16.5" x14ac:dyDescent="0.2">
      <c r="A83" s="14">
        <v>1101009</v>
      </c>
      <c r="B83" s="14">
        <f>VLOOKUP(A83,卡牌!$B$4:$C$39,2,FALSE)</f>
        <v>3</v>
      </c>
      <c r="C83" s="14">
        <v>8</v>
      </c>
      <c r="D83" s="18">
        <f>INT(INDEX(地狱道!$M$19:$R$27,卡牌属性!$C83,卡牌属性!D$2)*INDEX(地狱道!$V$19:$V$22,卡牌属性!$B83))</f>
        <v>343</v>
      </c>
      <c r="E83" s="18">
        <f>INT(INDEX(地狱道!$M$19:$R$27,卡牌属性!$C83,卡牌属性!E$2)*INDEX(地狱道!$V$19:$V$22,卡牌属性!$B83))</f>
        <v>31</v>
      </c>
      <c r="F83" s="18">
        <f>INT(INDEX(地狱道!$M$19:$R$27,卡牌属性!$C83,卡牌属性!F$2)*INDEX(地狱道!$V$19:$V$22,卡牌属性!$B83))</f>
        <v>62</v>
      </c>
      <c r="G83" s="18">
        <f>INT(INDEX(地狱道!$M$19:$R$27,卡牌属性!$C83,卡牌属性!G$2)*INDEX(地狱道!$V$19:$V$22,卡牌属性!$B83))</f>
        <v>12714</v>
      </c>
      <c r="H83" s="18">
        <f>INT(INDEX(地狱道!$M$19:$R$27,卡牌属性!$C83,卡牌属性!H$2)*INDEX(地狱道!$V$19:$V$22,卡牌属性!$B83))</f>
        <v>1146</v>
      </c>
      <c r="I83" s="18">
        <f>INT(INDEX(地狱道!$M$19:$R$27,卡牌属性!$C83,卡牌属性!I$2)*INDEX(地狱道!$V$19:$V$22,卡牌属性!$B83))</f>
        <v>2292</v>
      </c>
    </row>
    <row r="84" spans="1:9" ht="16.5" x14ac:dyDescent="0.2">
      <c r="A84" s="14">
        <v>1101009</v>
      </c>
      <c r="B84" s="14">
        <f>VLOOKUP(A84,卡牌!$B$4:$C$39,2,FALSE)</f>
        <v>3</v>
      </c>
      <c r="C84" s="14">
        <v>9</v>
      </c>
      <c r="D84" s="18">
        <f>INT(INDEX(地狱道!$M$19:$R$27,卡牌属性!$C84,卡牌属性!D$2)*INDEX(地狱道!$V$19:$V$22,卡牌属性!$B84))</f>
        <v>396</v>
      </c>
      <c r="E84" s="18">
        <f>INT(INDEX(地狱道!$M$19:$R$27,卡牌属性!$C84,卡牌属性!E$2)*INDEX(地狱道!$V$19:$V$22,卡牌属性!$B84))</f>
        <v>36</v>
      </c>
      <c r="F84" s="18">
        <f>INT(INDEX(地狱道!$M$19:$R$27,卡牌属性!$C84,卡牌属性!F$2)*INDEX(地狱道!$V$19:$V$22,卡牌属性!$B84))</f>
        <v>72</v>
      </c>
      <c r="G84" s="18">
        <f>INT(INDEX(地狱道!$M$19:$R$27,卡牌属性!$C84,卡牌属性!G$2)*INDEX(地狱道!$V$19:$V$22,卡牌属性!$B84))</f>
        <v>16146</v>
      </c>
      <c r="H84" s="18">
        <f>INT(INDEX(地狱道!$M$19:$R$27,卡牌属性!$C84,卡牌属性!H$2)*INDEX(地狱道!$V$19:$V$22,卡牌属性!$B84))</f>
        <v>1458</v>
      </c>
      <c r="I84" s="18">
        <f>INT(INDEX(地狱道!$M$19:$R$27,卡牌属性!$C84,卡牌属性!I$2)*INDEX(地狱道!$V$19:$V$22,卡牌属性!$B84))</f>
        <v>2916</v>
      </c>
    </row>
    <row r="85" spans="1:9" ht="16.5" x14ac:dyDescent="0.2">
      <c r="A85" s="14">
        <v>1101010</v>
      </c>
      <c r="B85" s="14">
        <f>VLOOKUP(A85,卡牌!$B$4:$C$39,2,FALSE)</f>
        <v>4</v>
      </c>
      <c r="C85" s="14">
        <v>1</v>
      </c>
      <c r="D85" s="18">
        <f>INT(INDEX(地狱道!$M$19:$R$27,卡牌属性!$C85,卡牌属性!D$2)*INDEX(地狱道!$V$19:$V$22,卡牌属性!$B85))</f>
        <v>82</v>
      </c>
      <c r="E85" s="18">
        <f>INT(INDEX(地狱道!$M$19:$R$27,卡牌属性!$C85,卡牌属性!E$2)*INDEX(地狱道!$V$19:$V$22,卡牌属性!$B85))</f>
        <v>7</v>
      </c>
      <c r="F85" s="18">
        <f>INT(INDEX(地狱道!$M$19:$R$27,卡牌属性!$C85,卡牌属性!F$2)*INDEX(地狱道!$V$19:$V$22,卡牌属性!$B85))</f>
        <v>15</v>
      </c>
      <c r="G85" s="18">
        <f>INT(INDEX(地狱道!$M$19:$R$27,卡牌属性!$C85,卡牌属性!G$2)*INDEX(地狱道!$V$19:$V$22,卡牌属性!$B85))</f>
        <v>300</v>
      </c>
      <c r="H85" s="18">
        <f>INT(INDEX(地狱道!$M$19:$R$27,卡牌属性!$C85,卡牌属性!H$2)*INDEX(地狱道!$V$19:$V$22,卡牌属性!$B85))</f>
        <v>15</v>
      </c>
      <c r="I85" s="18">
        <f>INT(INDEX(地狱道!$M$19:$R$27,卡牌属性!$C85,卡牌属性!I$2)*INDEX(地狱道!$V$19:$V$22,卡牌属性!$B85))</f>
        <v>30</v>
      </c>
    </row>
    <row r="86" spans="1:9" ht="16.5" x14ac:dyDescent="0.2">
      <c r="A86" s="14">
        <v>1101010</v>
      </c>
      <c r="B86" s="14">
        <f>VLOOKUP(A86,卡牌!$B$4:$C$39,2,FALSE)</f>
        <v>4</v>
      </c>
      <c r="C86" s="14">
        <v>2</v>
      </c>
      <c r="D86" s="18">
        <f>INT(INDEX(地狱道!$M$19:$R$27,卡牌属性!$C86,卡牌属性!D$2)*INDEX(地狱道!$V$19:$V$22,卡牌属性!$B86))</f>
        <v>115</v>
      </c>
      <c r="E86" s="18">
        <f>INT(INDEX(地狱道!$M$19:$R$27,卡牌属性!$C86,卡牌属性!E$2)*INDEX(地狱道!$V$19:$V$22,卡牌属性!$B86))</f>
        <v>10</v>
      </c>
      <c r="F86" s="18">
        <f>INT(INDEX(地狱道!$M$19:$R$27,卡牌属性!$C86,卡牌属性!F$2)*INDEX(地狱道!$V$19:$V$22,卡牌属性!$B86))</f>
        <v>21</v>
      </c>
      <c r="G86" s="18">
        <f>INT(INDEX(地狱道!$M$19:$R$27,卡牌属性!$C86,卡牌属性!G$2)*INDEX(地狱道!$V$19:$V$22,卡牌属性!$B86))</f>
        <v>1455</v>
      </c>
      <c r="H86" s="18">
        <f>INT(INDEX(地狱道!$M$19:$R$27,卡牌属性!$C86,卡牌属性!H$2)*INDEX(地狱道!$V$19:$V$22,卡牌属性!$B86))</f>
        <v>120</v>
      </c>
      <c r="I86" s="18">
        <f>INT(INDEX(地狱道!$M$19:$R$27,卡牌属性!$C86,卡牌属性!I$2)*INDEX(地狱道!$V$19:$V$22,卡牌属性!$B86))</f>
        <v>240</v>
      </c>
    </row>
    <row r="87" spans="1:9" ht="16.5" x14ac:dyDescent="0.2">
      <c r="A87" s="14">
        <v>1101010</v>
      </c>
      <c r="B87" s="14">
        <f>VLOOKUP(A87,卡牌!$B$4:$C$39,2,FALSE)</f>
        <v>4</v>
      </c>
      <c r="C87" s="14">
        <v>3</v>
      </c>
      <c r="D87" s="18">
        <f>INT(INDEX(地狱道!$M$19:$R$27,卡牌属性!$C87,卡牌属性!D$2)*INDEX(地狱道!$V$19:$V$22,卡牌属性!$B87))</f>
        <v>165</v>
      </c>
      <c r="E87" s="18">
        <f>INT(INDEX(地狱道!$M$19:$R$27,卡牌属性!$C87,卡牌属性!E$2)*INDEX(地狱道!$V$19:$V$22,卡牌属性!$B87))</f>
        <v>15</v>
      </c>
      <c r="F87" s="18">
        <f>INT(INDEX(地狱道!$M$19:$R$27,卡牌属性!$C87,卡牌属性!F$2)*INDEX(地狱道!$V$19:$V$22,卡牌属性!$B87))</f>
        <v>30</v>
      </c>
      <c r="G87" s="18">
        <f>INT(INDEX(地狱道!$M$19:$R$27,卡牌属性!$C87,卡牌属性!G$2)*INDEX(地狱道!$V$19:$V$22,卡牌属性!$B87))</f>
        <v>3187</v>
      </c>
      <c r="H87" s="18">
        <f>INT(INDEX(地狱道!$M$19:$R$27,卡牌属性!$C87,卡牌属性!H$2)*INDEX(地狱道!$V$19:$V$22,卡牌属性!$B87))</f>
        <v>277</v>
      </c>
      <c r="I87" s="18">
        <f>INT(INDEX(地狱道!$M$19:$R$27,卡牌属性!$C87,卡牌属性!I$2)*INDEX(地狱道!$V$19:$V$22,卡牌属性!$B87))</f>
        <v>555</v>
      </c>
    </row>
    <row r="88" spans="1:9" ht="16.5" x14ac:dyDescent="0.2">
      <c r="A88" s="14">
        <v>1101010</v>
      </c>
      <c r="B88" s="14">
        <f>VLOOKUP(A88,卡牌!$B$4:$C$39,2,FALSE)</f>
        <v>4</v>
      </c>
      <c r="C88" s="14">
        <v>4</v>
      </c>
      <c r="D88" s="18">
        <f>INT(INDEX(地狱道!$M$19:$R$27,卡牌属性!$C88,卡牌属性!D$2)*INDEX(地狱道!$V$19:$V$22,卡牌属性!$B88))</f>
        <v>198</v>
      </c>
      <c r="E88" s="18">
        <f>INT(INDEX(地狱道!$M$19:$R$27,卡牌属性!$C88,卡牌属性!E$2)*INDEX(地狱道!$V$19:$V$22,卡牌属性!$B88))</f>
        <v>18</v>
      </c>
      <c r="F88" s="18">
        <f>INT(INDEX(地狱道!$M$19:$R$27,卡牌属性!$C88,卡牌属性!F$2)*INDEX(地狱道!$V$19:$V$22,卡牌属性!$B88))</f>
        <v>36</v>
      </c>
      <c r="G88" s="18">
        <f>INT(INDEX(地狱道!$M$19:$R$27,卡牌属性!$C88,卡牌属性!G$2)*INDEX(地狱道!$V$19:$V$22,卡牌属性!$B88))</f>
        <v>4837</v>
      </c>
      <c r="H88" s="18">
        <f>INT(INDEX(地狱道!$M$19:$R$27,卡牌属性!$C88,卡牌属性!H$2)*INDEX(地狱道!$V$19:$V$22,卡牌属性!$B88))</f>
        <v>427</v>
      </c>
      <c r="I88" s="18">
        <f>INT(INDEX(地狱道!$M$19:$R$27,卡牌属性!$C88,卡牌属性!I$2)*INDEX(地狱道!$V$19:$V$22,卡牌属性!$B88))</f>
        <v>855</v>
      </c>
    </row>
    <row r="89" spans="1:9" ht="16.5" x14ac:dyDescent="0.2">
      <c r="A89" s="14">
        <v>1101010</v>
      </c>
      <c r="B89" s="14">
        <f>VLOOKUP(A89,卡牌!$B$4:$C$39,2,FALSE)</f>
        <v>4</v>
      </c>
      <c r="C89" s="14">
        <v>5</v>
      </c>
      <c r="D89" s="18">
        <f>INT(INDEX(地狱道!$M$19:$R$27,卡牌属性!$C89,卡牌属性!D$2)*INDEX(地狱道!$V$19:$V$22,卡牌属性!$B89))</f>
        <v>247</v>
      </c>
      <c r="E89" s="18">
        <f>INT(INDEX(地狱道!$M$19:$R$27,卡牌属性!$C89,卡牌属性!E$2)*INDEX(地狱道!$V$19:$V$22,卡牌属性!$B89))</f>
        <v>22</v>
      </c>
      <c r="F89" s="18">
        <f>INT(INDEX(地狱道!$M$19:$R$27,卡牌属性!$C89,卡牌属性!F$2)*INDEX(地狱道!$V$19:$V$22,卡牌属性!$B89))</f>
        <v>45</v>
      </c>
      <c r="G89" s="18">
        <f>INT(INDEX(地狱道!$M$19:$R$27,卡牌属性!$C89,卡牌属性!G$2)*INDEX(地狱道!$V$19:$V$22,卡牌属性!$B89))</f>
        <v>6817</v>
      </c>
      <c r="H89" s="18">
        <f>INT(INDEX(地狱道!$M$19:$R$27,卡牌属性!$C89,卡牌属性!H$2)*INDEX(地狱道!$V$19:$V$22,卡牌属性!$B89))</f>
        <v>607</v>
      </c>
      <c r="I89" s="18">
        <f>INT(INDEX(地狱道!$M$19:$R$27,卡牌属性!$C89,卡牌属性!I$2)*INDEX(地狱道!$V$19:$V$22,卡牌属性!$B89))</f>
        <v>1215</v>
      </c>
    </row>
    <row r="90" spans="1:9" ht="16.5" x14ac:dyDescent="0.2">
      <c r="A90" s="14">
        <v>1101010</v>
      </c>
      <c r="B90" s="14">
        <f>VLOOKUP(A90,卡牌!$B$4:$C$39,2,FALSE)</f>
        <v>4</v>
      </c>
      <c r="C90" s="14">
        <v>6</v>
      </c>
      <c r="D90" s="18">
        <f>INT(INDEX(地狱道!$M$19:$R$27,卡牌属性!$C90,卡牌属性!D$2)*INDEX(地狱道!$V$19:$V$22,卡牌属性!$B90))</f>
        <v>297</v>
      </c>
      <c r="E90" s="18">
        <f>INT(INDEX(地狱道!$M$19:$R$27,卡牌属性!$C90,卡牌属性!E$2)*INDEX(地狱道!$V$19:$V$22,卡牌属性!$B90))</f>
        <v>27</v>
      </c>
      <c r="F90" s="18">
        <f>INT(INDEX(地狱道!$M$19:$R$27,卡牌属性!$C90,卡牌属性!F$2)*INDEX(地狱道!$V$19:$V$22,卡牌属性!$B90))</f>
        <v>54</v>
      </c>
      <c r="G90" s="18">
        <f>INT(INDEX(地狱道!$M$19:$R$27,卡牌属性!$C90,卡牌属性!G$2)*INDEX(地狱道!$V$19:$V$22,卡牌属性!$B90))</f>
        <v>9292</v>
      </c>
      <c r="H90" s="18">
        <f>INT(INDEX(地狱道!$M$19:$R$27,卡牌属性!$C90,卡牌属性!H$2)*INDEX(地狱道!$V$19:$V$22,卡牌属性!$B90))</f>
        <v>832</v>
      </c>
      <c r="I90" s="18">
        <f>INT(INDEX(地狱道!$M$19:$R$27,卡牌属性!$C90,卡牌属性!I$2)*INDEX(地狱道!$V$19:$V$22,卡牌属性!$B90))</f>
        <v>1665</v>
      </c>
    </row>
    <row r="91" spans="1:9" ht="16.5" x14ac:dyDescent="0.2">
      <c r="A91" s="14">
        <v>1101010</v>
      </c>
      <c r="B91" s="14">
        <f>VLOOKUP(A91,卡牌!$B$4:$C$39,2,FALSE)</f>
        <v>4</v>
      </c>
      <c r="C91" s="14">
        <v>7</v>
      </c>
      <c r="D91" s="18">
        <f>INT(INDEX(地狱道!$M$19:$R$27,卡牌属性!$C91,卡牌属性!D$2)*INDEX(地狱道!$V$19:$V$22,卡牌属性!$B91))</f>
        <v>363</v>
      </c>
      <c r="E91" s="18">
        <f>INT(INDEX(地狱道!$M$19:$R$27,卡牌属性!$C91,卡牌属性!E$2)*INDEX(地狱道!$V$19:$V$22,卡牌属性!$B91))</f>
        <v>33</v>
      </c>
      <c r="F91" s="18">
        <f>INT(INDEX(地狱道!$M$19:$R$27,卡牌属性!$C91,卡牌属性!F$2)*INDEX(地狱道!$V$19:$V$22,卡牌属性!$B91))</f>
        <v>66</v>
      </c>
      <c r="G91" s="18">
        <f>INT(INDEX(地狱道!$M$19:$R$27,卡牌属性!$C91,卡牌属性!G$2)*INDEX(地狱道!$V$19:$V$22,卡牌属性!$B91))</f>
        <v>12262</v>
      </c>
      <c r="H91" s="18">
        <f>INT(INDEX(地狱道!$M$19:$R$27,卡牌属性!$C91,卡牌属性!H$2)*INDEX(地狱道!$V$19:$V$22,卡牌属性!$B91))</f>
        <v>1102</v>
      </c>
      <c r="I91" s="18">
        <f>INT(INDEX(地狱道!$M$19:$R$27,卡牌属性!$C91,卡牌属性!I$2)*INDEX(地狱道!$V$19:$V$22,卡牌属性!$B91))</f>
        <v>2205</v>
      </c>
    </row>
    <row r="92" spans="1:9" ht="16.5" x14ac:dyDescent="0.2">
      <c r="A92" s="14">
        <v>1101010</v>
      </c>
      <c r="B92" s="14">
        <f>VLOOKUP(A92,卡牌!$B$4:$C$39,2,FALSE)</f>
        <v>4</v>
      </c>
      <c r="C92" s="14">
        <v>8</v>
      </c>
      <c r="D92" s="18">
        <f>INT(INDEX(地狱道!$M$19:$R$27,卡牌属性!$C92,卡牌属性!D$2)*INDEX(地狱道!$V$19:$V$22,卡牌属性!$B92))</f>
        <v>429</v>
      </c>
      <c r="E92" s="18">
        <f>INT(INDEX(地狱道!$M$19:$R$27,卡牌属性!$C92,卡牌属性!E$2)*INDEX(地狱道!$V$19:$V$22,卡牌属性!$B92))</f>
        <v>39</v>
      </c>
      <c r="F92" s="18">
        <f>INT(INDEX(地狱道!$M$19:$R$27,卡牌属性!$C92,卡牌属性!F$2)*INDEX(地狱道!$V$19:$V$22,卡牌属性!$B92))</f>
        <v>78</v>
      </c>
      <c r="G92" s="18">
        <f>INT(INDEX(地狱道!$M$19:$R$27,卡牌属性!$C92,卡牌属性!G$2)*INDEX(地狱道!$V$19:$V$22,卡牌属性!$B92))</f>
        <v>15892</v>
      </c>
      <c r="H92" s="18">
        <f>INT(INDEX(地狱道!$M$19:$R$27,卡牌属性!$C92,卡牌属性!H$2)*INDEX(地狱道!$V$19:$V$22,卡牌属性!$B92))</f>
        <v>1432</v>
      </c>
      <c r="I92" s="18">
        <f>INT(INDEX(地狱道!$M$19:$R$27,卡牌属性!$C92,卡牌属性!I$2)*INDEX(地狱道!$V$19:$V$22,卡牌属性!$B92))</f>
        <v>2865</v>
      </c>
    </row>
    <row r="93" spans="1:9" ht="16.5" x14ac:dyDescent="0.2">
      <c r="A93" s="14">
        <v>1101010</v>
      </c>
      <c r="B93" s="14">
        <f>VLOOKUP(A93,卡牌!$B$4:$C$39,2,FALSE)</f>
        <v>4</v>
      </c>
      <c r="C93" s="14">
        <v>9</v>
      </c>
      <c r="D93" s="18">
        <f>INT(INDEX(地狱道!$M$19:$R$27,卡牌属性!$C93,卡牌属性!D$2)*INDEX(地狱道!$V$19:$V$22,卡牌属性!$B93))</f>
        <v>495</v>
      </c>
      <c r="E93" s="18">
        <f>INT(INDEX(地狱道!$M$19:$R$27,卡牌属性!$C93,卡牌属性!E$2)*INDEX(地狱道!$V$19:$V$22,卡牌属性!$B93))</f>
        <v>45</v>
      </c>
      <c r="F93" s="18">
        <f>INT(INDEX(地狱道!$M$19:$R$27,卡牌属性!$C93,卡牌属性!F$2)*INDEX(地狱道!$V$19:$V$22,卡牌属性!$B93))</f>
        <v>90</v>
      </c>
      <c r="G93" s="18">
        <f>INT(INDEX(地狱道!$M$19:$R$27,卡牌属性!$C93,卡牌属性!G$2)*INDEX(地狱道!$V$19:$V$22,卡牌属性!$B93))</f>
        <v>20182</v>
      </c>
      <c r="H93" s="18">
        <f>INT(INDEX(地狱道!$M$19:$R$27,卡牌属性!$C93,卡牌属性!H$2)*INDEX(地狱道!$V$19:$V$22,卡牌属性!$B93))</f>
        <v>1822</v>
      </c>
      <c r="I93" s="18">
        <f>INT(INDEX(地狱道!$M$19:$R$27,卡牌属性!$C93,卡牌属性!I$2)*INDEX(地狱道!$V$19:$V$22,卡牌属性!$B93))</f>
        <v>3645</v>
      </c>
    </row>
    <row r="94" spans="1:9" ht="16.5" x14ac:dyDescent="0.2">
      <c r="A94" s="14">
        <v>1101011</v>
      </c>
      <c r="B94" s="14">
        <f>VLOOKUP(A94,卡牌!$B$4:$C$39,2,FALSE)</f>
        <v>3</v>
      </c>
      <c r="C94" s="14">
        <v>1</v>
      </c>
      <c r="D94" s="18">
        <f>INT(INDEX(地狱道!$M$19:$R$27,卡牌属性!$C94,卡牌属性!D$2)*INDEX(地狱道!$V$19:$V$22,卡牌属性!$B94))</f>
        <v>66</v>
      </c>
      <c r="E94" s="18">
        <f>INT(INDEX(地狱道!$M$19:$R$27,卡牌属性!$C94,卡牌属性!E$2)*INDEX(地狱道!$V$19:$V$22,卡牌属性!$B94))</f>
        <v>6</v>
      </c>
      <c r="F94" s="18">
        <f>INT(INDEX(地狱道!$M$19:$R$27,卡牌属性!$C94,卡牌属性!F$2)*INDEX(地狱道!$V$19:$V$22,卡牌属性!$B94))</f>
        <v>12</v>
      </c>
      <c r="G94" s="18">
        <f>INT(INDEX(地狱道!$M$19:$R$27,卡牌属性!$C94,卡牌属性!G$2)*INDEX(地狱道!$V$19:$V$22,卡牌属性!$B94))</f>
        <v>240</v>
      </c>
      <c r="H94" s="18">
        <f>INT(INDEX(地狱道!$M$19:$R$27,卡牌属性!$C94,卡牌属性!H$2)*INDEX(地狱道!$V$19:$V$22,卡牌属性!$B94))</f>
        <v>12</v>
      </c>
      <c r="I94" s="18">
        <f>INT(INDEX(地狱道!$M$19:$R$27,卡牌属性!$C94,卡牌属性!I$2)*INDEX(地狱道!$V$19:$V$22,卡牌属性!$B94))</f>
        <v>24</v>
      </c>
    </row>
    <row r="95" spans="1:9" ht="16.5" x14ac:dyDescent="0.2">
      <c r="A95" s="14">
        <v>1101011</v>
      </c>
      <c r="B95" s="14">
        <f>VLOOKUP(A95,卡牌!$B$4:$C$39,2,FALSE)</f>
        <v>3</v>
      </c>
      <c r="C95" s="14">
        <v>2</v>
      </c>
      <c r="D95" s="18">
        <f>INT(INDEX(地狱道!$M$19:$R$27,卡牌属性!$C95,卡牌属性!D$2)*INDEX(地狱道!$V$19:$V$22,卡牌属性!$B95))</f>
        <v>92</v>
      </c>
      <c r="E95" s="18">
        <f>INT(INDEX(地狱道!$M$19:$R$27,卡牌属性!$C95,卡牌属性!E$2)*INDEX(地狱道!$V$19:$V$22,卡牌属性!$B95))</f>
        <v>8</v>
      </c>
      <c r="F95" s="18">
        <f>INT(INDEX(地狱道!$M$19:$R$27,卡牌属性!$C95,卡牌属性!F$2)*INDEX(地狱道!$V$19:$V$22,卡牌属性!$B95))</f>
        <v>16</v>
      </c>
      <c r="G95" s="18">
        <f>INT(INDEX(地狱道!$M$19:$R$27,卡牌属性!$C95,卡牌属性!G$2)*INDEX(地狱道!$V$19:$V$22,卡牌属性!$B95))</f>
        <v>1164</v>
      </c>
      <c r="H95" s="18">
        <f>INT(INDEX(地狱道!$M$19:$R$27,卡牌属性!$C95,卡牌属性!H$2)*INDEX(地狱道!$V$19:$V$22,卡牌属性!$B95))</f>
        <v>96</v>
      </c>
      <c r="I95" s="18">
        <f>INT(INDEX(地狱道!$M$19:$R$27,卡牌属性!$C95,卡牌属性!I$2)*INDEX(地狱道!$V$19:$V$22,卡牌属性!$B95))</f>
        <v>192</v>
      </c>
    </row>
    <row r="96" spans="1:9" ht="16.5" x14ac:dyDescent="0.2">
      <c r="A96" s="14">
        <v>1101011</v>
      </c>
      <c r="B96" s="14">
        <f>VLOOKUP(A96,卡牌!$B$4:$C$39,2,FALSE)</f>
        <v>3</v>
      </c>
      <c r="C96" s="14">
        <v>3</v>
      </c>
      <c r="D96" s="18">
        <f>INT(INDEX(地狱道!$M$19:$R$27,卡牌属性!$C96,卡牌属性!D$2)*INDEX(地狱道!$V$19:$V$22,卡牌属性!$B96))</f>
        <v>132</v>
      </c>
      <c r="E96" s="18">
        <f>INT(INDEX(地狱道!$M$19:$R$27,卡牌属性!$C96,卡牌属性!E$2)*INDEX(地狱道!$V$19:$V$22,卡牌属性!$B96))</f>
        <v>12</v>
      </c>
      <c r="F96" s="18">
        <f>INT(INDEX(地狱道!$M$19:$R$27,卡牌属性!$C96,卡牌属性!F$2)*INDEX(地狱道!$V$19:$V$22,卡牌属性!$B96))</f>
        <v>24</v>
      </c>
      <c r="G96" s="18">
        <f>INT(INDEX(地狱道!$M$19:$R$27,卡牌属性!$C96,卡牌属性!G$2)*INDEX(地狱道!$V$19:$V$22,卡牌属性!$B96))</f>
        <v>2550</v>
      </c>
      <c r="H96" s="18">
        <f>INT(INDEX(地狱道!$M$19:$R$27,卡牌属性!$C96,卡牌属性!H$2)*INDEX(地狱道!$V$19:$V$22,卡牌属性!$B96))</f>
        <v>222</v>
      </c>
      <c r="I96" s="18">
        <f>INT(INDEX(地狱道!$M$19:$R$27,卡牌属性!$C96,卡牌属性!I$2)*INDEX(地狱道!$V$19:$V$22,卡牌属性!$B96))</f>
        <v>444</v>
      </c>
    </row>
    <row r="97" spans="1:9" ht="16.5" x14ac:dyDescent="0.2">
      <c r="A97" s="14">
        <v>1101011</v>
      </c>
      <c r="B97" s="14">
        <f>VLOOKUP(A97,卡牌!$B$4:$C$39,2,FALSE)</f>
        <v>3</v>
      </c>
      <c r="C97" s="14">
        <v>4</v>
      </c>
      <c r="D97" s="18">
        <f>INT(INDEX(地狱道!$M$19:$R$27,卡牌属性!$C97,卡牌属性!D$2)*INDEX(地狱道!$V$19:$V$22,卡牌属性!$B97))</f>
        <v>158</v>
      </c>
      <c r="E97" s="18">
        <f>INT(INDEX(地狱道!$M$19:$R$27,卡牌属性!$C97,卡牌属性!E$2)*INDEX(地狱道!$V$19:$V$22,卡牌属性!$B97))</f>
        <v>14</v>
      </c>
      <c r="F97" s="18">
        <f>INT(INDEX(地狱道!$M$19:$R$27,卡牌属性!$C97,卡牌属性!F$2)*INDEX(地狱道!$V$19:$V$22,卡牌属性!$B97))</f>
        <v>28</v>
      </c>
      <c r="G97" s="18">
        <f>INT(INDEX(地狱道!$M$19:$R$27,卡牌属性!$C97,卡牌属性!G$2)*INDEX(地狱道!$V$19:$V$22,卡牌属性!$B97))</f>
        <v>3870</v>
      </c>
      <c r="H97" s="18">
        <f>INT(INDEX(地狱道!$M$19:$R$27,卡牌属性!$C97,卡牌属性!H$2)*INDEX(地狱道!$V$19:$V$22,卡牌属性!$B97))</f>
        <v>342</v>
      </c>
      <c r="I97" s="18">
        <f>INT(INDEX(地狱道!$M$19:$R$27,卡牌属性!$C97,卡牌属性!I$2)*INDEX(地狱道!$V$19:$V$22,卡牌属性!$B97))</f>
        <v>684</v>
      </c>
    </row>
    <row r="98" spans="1:9" ht="16.5" x14ac:dyDescent="0.2">
      <c r="A98" s="14">
        <v>1101011</v>
      </c>
      <c r="B98" s="14">
        <f>VLOOKUP(A98,卡牌!$B$4:$C$39,2,FALSE)</f>
        <v>3</v>
      </c>
      <c r="C98" s="14">
        <v>5</v>
      </c>
      <c r="D98" s="18">
        <f>INT(INDEX(地狱道!$M$19:$R$27,卡牌属性!$C98,卡牌属性!D$2)*INDEX(地狱道!$V$19:$V$22,卡牌属性!$B98))</f>
        <v>198</v>
      </c>
      <c r="E98" s="18">
        <f>INT(INDEX(地狱道!$M$19:$R$27,卡牌属性!$C98,卡牌属性!E$2)*INDEX(地狱道!$V$19:$V$22,卡牌属性!$B98))</f>
        <v>18</v>
      </c>
      <c r="F98" s="18">
        <f>INT(INDEX(地狱道!$M$19:$R$27,卡牌属性!$C98,卡牌属性!F$2)*INDEX(地狱道!$V$19:$V$22,卡牌属性!$B98))</f>
        <v>36</v>
      </c>
      <c r="G98" s="18">
        <f>INT(INDEX(地狱道!$M$19:$R$27,卡牌属性!$C98,卡牌属性!G$2)*INDEX(地狱道!$V$19:$V$22,卡牌属性!$B98))</f>
        <v>5454</v>
      </c>
      <c r="H98" s="18">
        <f>INT(INDEX(地狱道!$M$19:$R$27,卡牌属性!$C98,卡牌属性!H$2)*INDEX(地狱道!$V$19:$V$22,卡牌属性!$B98))</f>
        <v>486</v>
      </c>
      <c r="I98" s="18">
        <f>INT(INDEX(地狱道!$M$19:$R$27,卡牌属性!$C98,卡牌属性!I$2)*INDEX(地狱道!$V$19:$V$22,卡牌属性!$B98))</f>
        <v>972</v>
      </c>
    </row>
    <row r="99" spans="1:9" ht="16.5" x14ac:dyDescent="0.2">
      <c r="A99" s="14">
        <v>1101011</v>
      </c>
      <c r="B99" s="14">
        <f>VLOOKUP(A99,卡牌!$B$4:$C$39,2,FALSE)</f>
        <v>3</v>
      </c>
      <c r="C99" s="14">
        <v>6</v>
      </c>
      <c r="D99" s="18">
        <f>INT(INDEX(地狱道!$M$19:$R$27,卡牌属性!$C99,卡牌属性!D$2)*INDEX(地狱道!$V$19:$V$22,卡牌属性!$B99))</f>
        <v>237</v>
      </c>
      <c r="E99" s="18">
        <f>INT(INDEX(地狱道!$M$19:$R$27,卡牌属性!$C99,卡牌属性!E$2)*INDEX(地狱道!$V$19:$V$22,卡牌属性!$B99))</f>
        <v>21</v>
      </c>
      <c r="F99" s="18">
        <f>INT(INDEX(地狱道!$M$19:$R$27,卡牌属性!$C99,卡牌属性!F$2)*INDEX(地狱道!$V$19:$V$22,卡牌属性!$B99))</f>
        <v>43</v>
      </c>
      <c r="G99" s="18">
        <f>INT(INDEX(地狱道!$M$19:$R$27,卡牌属性!$C99,卡牌属性!G$2)*INDEX(地狱道!$V$19:$V$22,卡牌属性!$B99))</f>
        <v>7434</v>
      </c>
      <c r="H99" s="18">
        <f>INT(INDEX(地狱道!$M$19:$R$27,卡牌属性!$C99,卡牌属性!H$2)*INDEX(地狱道!$V$19:$V$22,卡牌属性!$B99))</f>
        <v>666</v>
      </c>
      <c r="I99" s="18">
        <f>INT(INDEX(地狱道!$M$19:$R$27,卡牌属性!$C99,卡牌属性!I$2)*INDEX(地狱道!$V$19:$V$22,卡牌属性!$B99))</f>
        <v>1332</v>
      </c>
    </row>
    <row r="100" spans="1:9" ht="16.5" x14ac:dyDescent="0.2">
      <c r="A100" s="14">
        <v>1101011</v>
      </c>
      <c r="B100" s="14">
        <f>VLOOKUP(A100,卡牌!$B$4:$C$39,2,FALSE)</f>
        <v>3</v>
      </c>
      <c r="C100" s="14">
        <v>7</v>
      </c>
      <c r="D100" s="18">
        <f>INT(INDEX(地狱道!$M$19:$R$27,卡牌属性!$C100,卡牌属性!D$2)*INDEX(地狱道!$V$19:$V$22,卡牌属性!$B100))</f>
        <v>290</v>
      </c>
      <c r="E100" s="18">
        <f>INT(INDEX(地狱道!$M$19:$R$27,卡牌属性!$C100,卡牌属性!E$2)*INDEX(地狱道!$V$19:$V$22,卡牌属性!$B100))</f>
        <v>26</v>
      </c>
      <c r="F100" s="18">
        <f>INT(INDEX(地狱道!$M$19:$R$27,卡牌属性!$C100,卡牌属性!F$2)*INDEX(地狱道!$V$19:$V$22,卡牌属性!$B100))</f>
        <v>52</v>
      </c>
      <c r="G100" s="18">
        <f>INT(INDEX(地狱道!$M$19:$R$27,卡牌属性!$C100,卡牌属性!G$2)*INDEX(地狱道!$V$19:$V$22,卡牌属性!$B100))</f>
        <v>9810</v>
      </c>
      <c r="H100" s="18">
        <f>INT(INDEX(地狱道!$M$19:$R$27,卡牌属性!$C100,卡牌属性!H$2)*INDEX(地狱道!$V$19:$V$22,卡牌属性!$B100))</f>
        <v>882</v>
      </c>
      <c r="I100" s="18">
        <f>INT(INDEX(地狱道!$M$19:$R$27,卡牌属性!$C100,卡牌属性!I$2)*INDEX(地狱道!$V$19:$V$22,卡牌属性!$B100))</f>
        <v>1764</v>
      </c>
    </row>
    <row r="101" spans="1:9" ht="16.5" x14ac:dyDescent="0.2">
      <c r="A101" s="14">
        <v>1101011</v>
      </c>
      <c r="B101" s="14">
        <f>VLOOKUP(A101,卡牌!$B$4:$C$39,2,FALSE)</f>
        <v>3</v>
      </c>
      <c r="C101" s="14">
        <v>8</v>
      </c>
      <c r="D101" s="18">
        <f>INT(INDEX(地狱道!$M$19:$R$27,卡牌属性!$C101,卡牌属性!D$2)*INDEX(地狱道!$V$19:$V$22,卡牌属性!$B101))</f>
        <v>343</v>
      </c>
      <c r="E101" s="18">
        <f>INT(INDEX(地狱道!$M$19:$R$27,卡牌属性!$C101,卡牌属性!E$2)*INDEX(地狱道!$V$19:$V$22,卡牌属性!$B101))</f>
        <v>31</v>
      </c>
      <c r="F101" s="18">
        <f>INT(INDEX(地狱道!$M$19:$R$27,卡牌属性!$C101,卡牌属性!F$2)*INDEX(地狱道!$V$19:$V$22,卡牌属性!$B101))</f>
        <v>62</v>
      </c>
      <c r="G101" s="18">
        <f>INT(INDEX(地狱道!$M$19:$R$27,卡牌属性!$C101,卡牌属性!G$2)*INDEX(地狱道!$V$19:$V$22,卡牌属性!$B101))</f>
        <v>12714</v>
      </c>
      <c r="H101" s="18">
        <f>INT(INDEX(地狱道!$M$19:$R$27,卡牌属性!$C101,卡牌属性!H$2)*INDEX(地狱道!$V$19:$V$22,卡牌属性!$B101))</f>
        <v>1146</v>
      </c>
      <c r="I101" s="18">
        <f>INT(INDEX(地狱道!$M$19:$R$27,卡牌属性!$C101,卡牌属性!I$2)*INDEX(地狱道!$V$19:$V$22,卡牌属性!$B101))</f>
        <v>2292</v>
      </c>
    </row>
    <row r="102" spans="1:9" ht="16.5" x14ac:dyDescent="0.2">
      <c r="A102" s="14">
        <v>1101011</v>
      </c>
      <c r="B102" s="14">
        <f>VLOOKUP(A102,卡牌!$B$4:$C$39,2,FALSE)</f>
        <v>3</v>
      </c>
      <c r="C102" s="14">
        <v>9</v>
      </c>
      <c r="D102" s="18">
        <f>INT(INDEX(地狱道!$M$19:$R$27,卡牌属性!$C102,卡牌属性!D$2)*INDEX(地狱道!$V$19:$V$22,卡牌属性!$B102))</f>
        <v>396</v>
      </c>
      <c r="E102" s="18">
        <f>INT(INDEX(地狱道!$M$19:$R$27,卡牌属性!$C102,卡牌属性!E$2)*INDEX(地狱道!$V$19:$V$22,卡牌属性!$B102))</f>
        <v>36</v>
      </c>
      <c r="F102" s="18">
        <f>INT(INDEX(地狱道!$M$19:$R$27,卡牌属性!$C102,卡牌属性!F$2)*INDEX(地狱道!$V$19:$V$22,卡牌属性!$B102))</f>
        <v>72</v>
      </c>
      <c r="G102" s="18">
        <f>INT(INDEX(地狱道!$M$19:$R$27,卡牌属性!$C102,卡牌属性!G$2)*INDEX(地狱道!$V$19:$V$22,卡牌属性!$B102))</f>
        <v>16146</v>
      </c>
      <c r="H102" s="18">
        <f>INT(INDEX(地狱道!$M$19:$R$27,卡牌属性!$C102,卡牌属性!H$2)*INDEX(地狱道!$V$19:$V$22,卡牌属性!$B102))</f>
        <v>1458</v>
      </c>
      <c r="I102" s="18">
        <f>INT(INDEX(地狱道!$M$19:$R$27,卡牌属性!$C102,卡牌属性!I$2)*INDEX(地狱道!$V$19:$V$22,卡牌属性!$B102))</f>
        <v>2916</v>
      </c>
    </row>
    <row r="103" spans="1:9" ht="16.5" x14ac:dyDescent="0.2">
      <c r="A103" s="14">
        <v>1101012</v>
      </c>
      <c r="B103" s="14">
        <f>VLOOKUP(A103,卡牌!$B$4:$C$39,2,FALSE)</f>
        <v>2</v>
      </c>
      <c r="C103" s="14">
        <v>1</v>
      </c>
      <c r="D103" s="18">
        <f>INT(INDEX(地狱道!$M$19:$R$27,卡牌属性!$C103,卡牌属性!D$2)*INDEX(地狱道!$V$19:$V$22,卡牌属性!$B103))</f>
        <v>55</v>
      </c>
      <c r="E103" s="18">
        <f>INT(INDEX(地狱道!$M$19:$R$27,卡牌属性!$C103,卡牌属性!E$2)*INDEX(地狱道!$V$19:$V$22,卡牌属性!$B103))</f>
        <v>5</v>
      </c>
      <c r="F103" s="18">
        <f>INT(INDEX(地狱道!$M$19:$R$27,卡牌属性!$C103,卡牌属性!F$2)*INDEX(地狱道!$V$19:$V$22,卡牌属性!$B103))</f>
        <v>10</v>
      </c>
      <c r="G103" s="18">
        <f>INT(INDEX(地狱道!$M$19:$R$27,卡牌属性!$C103,卡牌属性!G$2)*INDEX(地狱道!$V$19:$V$22,卡牌属性!$B103))</f>
        <v>200</v>
      </c>
      <c r="H103" s="18">
        <f>INT(INDEX(地狱道!$M$19:$R$27,卡牌属性!$C103,卡牌属性!H$2)*INDEX(地狱道!$V$19:$V$22,卡牌属性!$B103))</f>
        <v>10</v>
      </c>
      <c r="I103" s="18">
        <f>INT(INDEX(地狱道!$M$19:$R$27,卡牌属性!$C103,卡牌属性!I$2)*INDEX(地狱道!$V$19:$V$22,卡牌属性!$B103))</f>
        <v>20</v>
      </c>
    </row>
    <row r="104" spans="1:9" ht="16.5" x14ac:dyDescent="0.2">
      <c r="A104" s="14">
        <v>1101012</v>
      </c>
      <c r="B104" s="14">
        <f>VLOOKUP(A104,卡牌!$B$4:$C$39,2,FALSE)</f>
        <v>2</v>
      </c>
      <c r="C104" s="14">
        <v>2</v>
      </c>
      <c r="D104" s="18">
        <f>INT(INDEX(地狱道!$M$19:$R$27,卡牌属性!$C104,卡牌属性!D$2)*INDEX(地狱道!$V$19:$V$22,卡牌属性!$B104))</f>
        <v>77</v>
      </c>
      <c r="E104" s="18">
        <f>INT(INDEX(地狱道!$M$19:$R$27,卡牌属性!$C104,卡牌属性!E$2)*INDEX(地狱道!$V$19:$V$22,卡牌属性!$B104))</f>
        <v>7</v>
      </c>
      <c r="F104" s="18">
        <f>INT(INDEX(地狱道!$M$19:$R$27,卡牌属性!$C104,卡牌属性!F$2)*INDEX(地狱道!$V$19:$V$22,卡牌属性!$B104))</f>
        <v>14</v>
      </c>
      <c r="G104" s="18">
        <f>INT(INDEX(地狱道!$M$19:$R$27,卡牌属性!$C104,卡牌属性!G$2)*INDEX(地狱道!$V$19:$V$22,卡牌属性!$B104))</f>
        <v>970</v>
      </c>
      <c r="H104" s="18">
        <f>INT(INDEX(地狱道!$M$19:$R$27,卡牌属性!$C104,卡牌属性!H$2)*INDEX(地狱道!$V$19:$V$22,卡牌属性!$B104))</f>
        <v>80</v>
      </c>
      <c r="I104" s="18">
        <f>INT(INDEX(地狱道!$M$19:$R$27,卡牌属性!$C104,卡牌属性!I$2)*INDEX(地狱道!$V$19:$V$22,卡牌属性!$B104))</f>
        <v>160</v>
      </c>
    </row>
    <row r="105" spans="1:9" ht="16.5" x14ac:dyDescent="0.2">
      <c r="A105" s="14">
        <v>1101012</v>
      </c>
      <c r="B105" s="14">
        <f>VLOOKUP(A105,卡牌!$B$4:$C$39,2,FALSE)</f>
        <v>2</v>
      </c>
      <c r="C105" s="14">
        <v>3</v>
      </c>
      <c r="D105" s="18">
        <f>INT(INDEX(地狱道!$M$19:$R$27,卡牌属性!$C105,卡牌属性!D$2)*INDEX(地狱道!$V$19:$V$22,卡牌属性!$B105))</f>
        <v>110</v>
      </c>
      <c r="E105" s="18">
        <f>INT(INDEX(地狱道!$M$19:$R$27,卡牌属性!$C105,卡牌属性!E$2)*INDEX(地狱道!$V$19:$V$22,卡牌属性!$B105))</f>
        <v>10</v>
      </c>
      <c r="F105" s="18">
        <f>INT(INDEX(地狱道!$M$19:$R$27,卡牌属性!$C105,卡牌属性!F$2)*INDEX(地狱道!$V$19:$V$22,卡牌属性!$B105))</f>
        <v>20</v>
      </c>
      <c r="G105" s="18">
        <f>INT(INDEX(地狱道!$M$19:$R$27,卡牌属性!$C105,卡牌属性!G$2)*INDEX(地狱道!$V$19:$V$22,卡牌属性!$B105))</f>
        <v>2125</v>
      </c>
      <c r="H105" s="18">
        <f>INT(INDEX(地狱道!$M$19:$R$27,卡牌属性!$C105,卡牌属性!H$2)*INDEX(地狱道!$V$19:$V$22,卡牌属性!$B105))</f>
        <v>185</v>
      </c>
      <c r="I105" s="18">
        <f>INT(INDEX(地狱道!$M$19:$R$27,卡牌属性!$C105,卡牌属性!I$2)*INDEX(地狱道!$V$19:$V$22,卡牌属性!$B105))</f>
        <v>370</v>
      </c>
    </row>
    <row r="106" spans="1:9" ht="16.5" x14ac:dyDescent="0.2">
      <c r="A106" s="14">
        <v>1101012</v>
      </c>
      <c r="B106" s="14">
        <f>VLOOKUP(A106,卡牌!$B$4:$C$39,2,FALSE)</f>
        <v>2</v>
      </c>
      <c r="C106" s="14">
        <v>4</v>
      </c>
      <c r="D106" s="18">
        <f>INT(INDEX(地狱道!$M$19:$R$27,卡牌属性!$C106,卡牌属性!D$2)*INDEX(地狱道!$V$19:$V$22,卡牌属性!$B106))</f>
        <v>132</v>
      </c>
      <c r="E106" s="18">
        <f>INT(INDEX(地狱道!$M$19:$R$27,卡牌属性!$C106,卡牌属性!E$2)*INDEX(地狱道!$V$19:$V$22,卡牌属性!$B106))</f>
        <v>12</v>
      </c>
      <c r="F106" s="18">
        <f>INT(INDEX(地狱道!$M$19:$R$27,卡牌属性!$C106,卡牌属性!F$2)*INDEX(地狱道!$V$19:$V$22,卡牌属性!$B106))</f>
        <v>24</v>
      </c>
      <c r="G106" s="18">
        <f>INT(INDEX(地狱道!$M$19:$R$27,卡牌属性!$C106,卡牌属性!G$2)*INDEX(地狱道!$V$19:$V$22,卡牌属性!$B106))</f>
        <v>3225</v>
      </c>
      <c r="H106" s="18">
        <f>INT(INDEX(地狱道!$M$19:$R$27,卡牌属性!$C106,卡牌属性!H$2)*INDEX(地狱道!$V$19:$V$22,卡牌属性!$B106))</f>
        <v>285</v>
      </c>
      <c r="I106" s="18">
        <f>INT(INDEX(地狱道!$M$19:$R$27,卡牌属性!$C106,卡牌属性!I$2)*INDEX(地狱道!$V$19:$V$22,卡牌属性!$B106))</f>
        <v>570</v>
      </c>
    </row>
    <row r="107" spans="1:9" ht="16.5" x14ac:dyDescent="0.2">
      <c r="A107" s="14">
        <v>1101012</v>
      </c>
      <c r="B107" s="14">
        <f>VLOOKUP(A107,卡牌!$B$4:$C$39,2,FALSE)</f>
        <v>2</v>
      </c>
      <c r="C107" s="14">
        <v>5</v>
      </c>
      <c r="D107" s="18">
        <f>INT(INDEX(地狱道!$M$19:$R$27,卡牌属性!$C107,卡牌属性!D$2)*INDEX(地狱道!$V$19:$V$22,卡牌属性!$B107))</f>
        <v>165</v>
      </c>
      <c r="E107" s="18">
        <f>INT(INDEX(地狱道!$M$19:$R$27,卡牌属性!$C107,卡牌属性!E$2)*INDEX(地狱道!$V$19:$V$22,卡牌属性!$B107))</f>
        <v>15</v>
      </c>
      <c r="F107" s="18">
        <f>INT(INDEX(地狱道!$M$19:$R$27,卡牌属性!$C107,卡牌属性!F$2)*INDEX(地狱道!$V$19:$V$22,卡牌属性!$B107))</f>
        <v>30</v>
      </c>
      <c r="G107" s="18">
        <f>INT(INDEX(地狱道!$M$19:$R$27,卡牌属性!$C107,卡牌属性!G$2)*INDEX(地狱道!$V$19:$V$22,卡牌属性!$B107))</f>
        <v>4545</v>
      </c>
      <c r="H107" s="18">
        <f>INT(INDEX(地狱道!$M$19:$R$27,卡牌属性!$C107,卡牌属性!H$2)*INDEX(地狱道!$V$19:$V$22,卡牌属性!$B107))</f>
        <v>405</v>
      </c>
      <c r="I107" s="18">
        <f>INT(INDEX(地狱道!$M$19:$R$27,卡牌属性!$C107,卡牌属性!I$2)*INDEX(地狱道!$V$19:$V$22,卡牌属性!$B107))</f>
        <v>810</v>
      </c>
    </row>
    <row r="108" spans="1:9" ht="16.5" x14ac:dyDescent="0.2">
      <c r="A108" s="14">
        <v>1101012</v>
      </c>
      <c r="B108" s="14">
        <f>VLOOKUP(A108,卡牌!$B$4:$C$39,2,FALSE)</f>
        <v>2</v>
      </c>
      <c r="C108" s="14">
        <v>6</v>
      </c>
      <c r="D108" s="18">
        <f>INT(INDEX(地狱道!$M$19:$R$27,卡牌属性!$C108,卡牌属性!D$2)*INDEX(地狱道!$V$19:$V$22,卡牌属性!$B108))</f>
        <v>198</v>
      </c>
      <c r="E108" s="18">
        <f>INT(INDEX(地狱道!$M$19:$R$27,卡牌属性!$C108,卡牌属性!E$2)*INDEX(地狱道!$V$19:$V$22,卡牌属性!$B108))</f>
        <v>18</v>
      </c>
      <c r="F108" s="18">
        <f>INT(INDEX(地狱道!$M$19:$R$27,卡牌属性!$C108,卡牌属性!F$2)*INDEX(地狱道!$V$19:$V$22,卡牌属性!$B108))</f>
        <v>36</v>
      </c>
      <c r="G108" s="18">
        <f>INT(INDEX(地狱道!$M$19:$R$27,卡牌属性!$C108,卡牌属性!G$2)*INDEX(地狱道!$V$19:$V$22,卡牌属性!$B108))</f>
        <v>6195</v>
      </c>
      <c r="H108" s="18">
        <f>INT(INDEX(地狱道!$M$19:$R$27,卡牌属性!$C108,卡牌属性!H$2)*INDEX(地狱道!$V$19:$V$22,卡牌属性!$B108))</f>
        <v>555</v>
      </c>
      <c r="I108" s="18">
        <f>INT(INDEX(地狱道!$M$19:$R$27,卡牌属性!$C108,卡牌属性!I$2)*INDEX(地狱道!$V$19:$V$22,卡牌属性!$B108))</f>
        <v>1110</v>
      </c>
    </row>
    <row r="109" spans="1:9" ht="16.5" x14ac:dyDescent="0.2">
      <c r="A109" s="14">
        <v>1101012</v>
      </c>
      <c r="B109" s="14">
        <f>VLOOKUP(A109,卡牌!$B$4:$C$39,2,FALSE)</f>
        <v>2</v>
      </c>
      <c r="C109" s="14">
        <v>7</v>
      </c>
      <c r="D109" s="18">
        <f>INT(INDEX(地狱道!$M$19:$R$27,卡牌属性!$C109,卡牌属性!D$2)*INDEX(地狱道!$V$19:$V$22,卡牌属性!$B109))</f>
        <v>242</v>
      </c>
      <c r="E109" s="18">
        <f>INT(INDEX(地狱道!$M$19:$R$27,卡牌属性!$C109,卡牌属性!E$2)*INDEX(地狱道!$V$19:$V$22,卡牌属性!$B109))</f>
        <v>22</v>
      </c>
      <c r="F109" s="18">
        <f>INT(INDEX(地狱道!$M$19:$R$27,卡牌属性!$C109,卡牌属性!F$2)*INDEX(地狱道!$V$19:$V$22,卡牌属性!$B109))</f>
        <v>44</v>
      </c>
      <c r="G109" s="18">
        <f>INT(INDEX(地狱道!$M$19:$R$27,卡牌属性!$C109,卡牌属性!G$2)*INDEX(地狱道!$V$19:$V$22,卡牌属性!$B109))</f>
        <v>8175</v>
      </c>
      <c r="H109" s="18">
        <f>INT(INDEX(地狱道!$M$19:$R$27,卡牌属性!$C109,卡牌属性!H$2)*INDEX(地狱道!$V$19:$V$22,卡牌属性!$B109))</f>
        <v>735</v>
      </c>
      <c r="I109" s="18">
        <f>INT(INDEX(地狱道!$M$19:$R$27,卡牌属性!$C109,卡牌属性!I$2)*INDEX(地狱道!$V$19:$V$22,卡牌属性!$B109))</f>
        <v>1470</v>
      </c>
    </row>
    <row r="110" spans="1:9" ht="16.5" x14ac:dyDescent="0.2">
      <c r="A110" s="14">
        <v>1101012</v>
      </c>
      <c r="B110" s="14">
        <f>VLOOKUP(A110,卡牌!$B$4:$C$39,2,FALSE)</f>
        <v>2</v>
      </c>
      <c r="C110" s="14">
        <v>8</v>
      </c>
      <c r="D110" s="18">
        <f>INT(INDEX(地狱道!$M$19:$R$27,卡牌属性!$C110,卡牌属性!D$2)*INDEX(地狱道!$V$19:$V$22,卡牌属性!$B110))</f>
        <v>286</v>
      </c>
      <c r="E110" s="18">
        <f>INT(INDEX(地狱道!$M$19:$R$27,卡牌属性!$C110,卡牌属性!E$2)*INDEX(地狱道!$V$19:$V$22,卡牌属性!$B110))</f>
        <v>26</v>
      </c>
      <c r="F110" s="18">
        <f>INT(INDEX(地狱道!$M$19:$R$27,卡牌属性!$C110,卡牌属性!F$2)*INDEX(地狱道!$V$19:$V$22,卡牌属性!$B110))</f>
        <v>52</v>
      </c>
      <c r="G110" s="18">
        <f>INT(INDEX(地狱道!$M$19:$R$27,卡牌属性!$C110,卡牌属性!G$2)*INDEX(地狱道!$V$19:$V$22,卡牌属性!$B110))</f>
        <v>10595</v>
      </c>
      <c r="H110" s="18">
        <f>INT(INDEX(地狱道!$M$19:$R$27,卡牌属性!$C110,卡牌属性!H$2)*INDEX(地狱道!$V$19:$V$22,卡牌属性!$B110))</f>
        <v>955</v>
      </c>
      <c r="I110" s="18">
        <f>INT(INDEX(地狱道!$M$19:$R$27,卡牌属性!$C110,卡牌属性!I$2)*INDEX(地狱道!$V$19:$V$22,卡牌属性!$B110))</f>
        <v>1910</v>
      </c>
    </row>
    <row r="111" spans="1:9" ht="16.5" x14ac:dyDescent="0.2">
      <c r="A111" s="14">
        <v>1101012</v>
      </c>
      <c r="B111" s="14">
        <f>VLOOKUP(A111,卡牌!$B$4:$C$39,2,FALSE)</f>
        <v>2</v>
      </c>
      <c r="C111" s="14">
        <v>9</v>
      </c>
      <c r="D111" s="18">
        <f>INT(INDEX(地狱道!$M$19:$R$27,卡牌属性!$C111,卡牌属性!D$2)*INDEX(地狱道!$V$19:$V$22,卡牌属性!$B111))</f>
        <v>330</v>
      </c>
      <c r="E111" s="18">
        <f>INT(INDEX(地狱道!$M$19:$R$27,卡牌属性!$C111,卡牌属性!E$2)*INDEX(地狱道!$V$19:$V$22,卡牌属性!$B111))</f>
        <v>30</v>
      </c>
      <c r="F111" s="18">
        <f>INT(INDEX(地狱道!$M$19:$R$27,卡牌属性!$C111,卡牌属性!F$2)*INDEX(地狱道!$V$19:$V$22,卡牌属性!$B111))</f>
        <v>60</v>
      </c>
      <c r="G111" s="18">
        <f>INT(INDEX(地狱道!$M$19:$R$27,卡牌属性!$C111,卡牌属性!G$2)*INDEX(地狱道!$V$19:$V$22,卡牌属性!$B111))</f>
        <v>13455</v>
      </c>
      <c r="H111" s="18">
        <f>INT(INDEX(地狱道!$M$19:$R$27,卡牌属性!$C111,卡牌属性!H$2)*INDEX(地狱道!$V$19:$V$22,卡牌属性!$B111))</f>
        <v>1215</v>
      </c>
      <c r="I111" s="18">
        <f>INT(INDEX(地狱道!$M$19:$R$27,卡牌属性!$C111,卡牌属性!I$2)*INDEX(地狱道!$V$19:$V$22,卡牌属性!$B111))</f>
        <v>2430</v>
      </c>
    </row>
    <row r="112" spans="1:9" ht="16.5" x14ac:dyDescent="0.2">
      <c r="A112" s="14">
        <v>1101013</v>
      </c>
      <c r="B112" s="14">
        <f>VLOOKUP(A112,卡牌!$B$4:$C$39,2,FALSE)</f>
        <v>2</v>
      </c>
      <c r="C112" s="14">
        <v>1</v>
      </c>
      <c r="D112" s="18">
        <f>INT(INDEX(地狱道!$M$19:$R$27,卡牌属性!$C112,卡牌属性!D$2)*INDEX(地狱道!$V$19:$V$22,卡牌属性!$B112))</f>
        <v>55</v>
      </c>
      <c r="E112" s="18">
        <f>INT(INDEX(地狱道!$M$19:$R$27,卡牌属性!$C112,卡牌属性!E$2)*INDEX(地狱道!$V$19:$V$22,卡牌属性!$B112))</f>
        <v>5</v>
      </c>
      <c r="F112" s="18">
        <f>INT(INDEX(地狱道!$M$19:$R$27,卡牌属性!$C112,卡牌属性!F$2)*INDEX(地狱道!$V$19:$V$22,卡牌属性!$B112))</f>
        <v>10</v>
      </c>
      <c r="G112" s="18">
        <f>INT(INDEX(地狱道!$M$19:$R$27,卡牌属性!$C112,卡牌属性!G$2)*INDEX(地狱道!$V$19:$V$22,卡牌属性!$B112))</f>
        <v>200</v>
      </c>
      <c r="H112" s="18">
        <f>INT(INDEX(地狱道!$M$19:$R$27,卡牌属性!$C112,卡牌属性!H$2)*INDEX(地狱道!$V$19:$V$22,卡牌属性!$B112))</f>
        <v>10</v>
      </c>
      <c r="I112" s="18">
        <f>INT(INDEX(地狱道!$M$19:$R$27,卡牌属性!$C112,卡牌属性!I$2)*INDEX(地狱道!$V$19:$V$22,卡牌属性!$B112))</f>
        <v>20</v>
      </c>
    </row>
    <row r="113" spans="1:9" ht="16.5" x14ac:dyDescent="0.2">
      <c r="A113" s="14">
        <v>1101013</v>
      </c>
      <c r="B113" s="14">
        <f>VLOOKUP(A113,卡牌!$B$4:$C$39,2,FALSE)</f>
        <v>2</v>
      </c>
      <c r="C113" s="14">
        <v>2</v>
      </c>
      <c r="D113" s="18">
        <f>INT(INDEX(地狱道!$M$19:$R$27,卡牌属性!$C113,卡牌属性!D$2)*INDEX(地狱道!$V$19:$V$22,卡牌属性!$B113))</f>
        <v>77</v>
      </c>
      <c r="E113" s="18">
        <f>INT(INDEX(地狱道!$M$19:$R$27,卡牌属性!$C113,卡牌属性!E$2)*INDEX(地狱道!$V$19:$V$22,卡牌属性!$B113))</f>
        <v>7</v>
      </c>
      <c r="F113" s="18">
        <f>INT(INDEX(地狱道!$M$19:$R$27,卡牌属性!$C113,卡牌属性!F$2)*INDEX(地狱道!$V$19:$V$22,卡牌属性!$B113))</f>
        <v>14</v>
      </c>
      <c r="G113" s="18">
        <f>INT(INDEX(地狱道!$M$19:$R$27,卡牌属性!$C113,卡牌属性!G$2)*INDEX(地狱道!$V$19:$V$22,卡牌属性!$B113))</f>
        <v>970</v>
      </c>
      <c r="H113" s="18">
        <f>INT(INDEX(地狱道!$M$19:$R$27,卡牌属性!$C113,卡牌属性!H$2)*INDEX(地狱道!$V$19:$V$22,卡牌属性!$B113))</f>
        <v>80</v>
      </c>
      <c r="I113" s="18">
        <f>INT(INDEX(地狱道!$M$19:$R$27,卡牌属性!$C113,卡牌属性!I$2)*INDEX(地狱道!$V$19:$V$22,卡牌属性!$B113))</f>
        <v>160</v>
      </c>
    </row>
    <row r="114" spans="1:9" ht="16.5" x14ac:dyDescent="0.2">
      <c r="A114" s="14">
        <v>1101013</v>
      </c>
      <c r="B114" s="14">
        <f>VLOOKUP(A114,卡牌!$B$4:$C$39,2,FALSE)</f>
        <v>2</v>
      </c>
      <c r="C114" s="14">
        <v>3</v>
      </c>
      <c r="D114" s="18">
        <f>INT(INDEX(地狱道!$M$19:$R$27,卡牌属性!$C114,卡牌属性!D$2)*INDEX(地狱道!$V$19:$V$22,卡牌属性!$B114))</f>
        <v>110</v>
      </c>
      <c r="E114" s="18">
        <f>INT(INDEX(地狱道!$M$19:$R$27,卡牌属性!$C114,卡牌属性!E$2)*INDEX(地狱道!$V$19:$V$22,卡牌属性!$B114))</f>
        <v>10</v>
      </c>
      <c r="F114" s="18">
        <f>INT(INDEX(地狱道!$M$19:$R$27,卡牌属性!$C114,卡牌属性!F$2)*INDEX(地狱道!$V$19:$V$22,卡牌属性!$B114))</f>
        <v>20</v>
      </c>
      <c r="G114" s="18">
        <f>INT(INDEX(地狱道!$M$19:$R$27,卡牌属性!$C114,卡牌属性!G$2)*INDEX(地狱道!$V$19:$V$22,卡牌属性!$B114))</f>
        <v>2125</v>
      </c>
      <c r="H114" s="18">
        <f>INT(INDEX(地狱道!$M$19:$R$27,卡牌属性!$C114,卡牌属性!H$2)*INDEX(地狱道!$V$19:$V$22,卡牌属性!$B114))</f>
        <v>185</v>
      </c>
      <c r="I114" s="18">
        <f>INT(INDEX(地狱道!$M$19:$R$27,卡牌属性!$C114,卡牌属性!I$2)*INDEX(地狱道!$V$19:$V$22,卡牌属性!$B114))</f>
        <v>370</v>
      </c>
    </row>
    <row r="115" spans="1:9" ht="16.5" x14ac:dyDescent="0.2">
      <c r="A115" s="14">
        <v>1101013</v>
      </c>
      <c r="B115" s="14">
        <f>VLOOKUP(A115,卡牌!$B$4:$C$39,2,FALSE)</f>
        <v>2</v>
      </c>
      <c r="C115" s="14">
        <v>4</v>
      </c>
      <c r="D115" s="18">
        <f>INT(INDEX(地狱道!$M$19:$R$27,卡牌属性!$C115,卡牌属性!D$2)*INDEX(地狱道!$V$19:$V$22,卡牌属性!$B115))</f>
        <v>132</v>
      </c>
      <c r="E115" s="18">
        <f>INT(INDEX(地狱道!$M$19:$R$27,卡牌属性!$C115,卡牌属性!E$2)*INDEX(地狱道!$V$19:$V$22,卡牌属性!$B115))</f>
        <v>12</v>
      </c>
      <c r="F115" s="18">
        <f>INT(INDEX(地狱道!$M$19:$R$27,卡牌属性!$C115,卡牌属性!F$2)*INDEX(地狱道!$V$19:$V$22,卡牌属性!$B115))</f>
        <v>24</v>
      </c>
      <c r="G115" s="18">
        <f>INT(INDEX(地狱道!$M$19:$R$27,卡牌属性!$C115,卡牌属性!G$2)*INDEX(地狱道!$V$19:$V$22,卡牌属性!$B115))</f>
        <v>3225</v>
      </c>
      <c r="H115" s="18">
        <f>INT(INDEX(地狱道!$M$19:$R$27,卡牌属性!$C115,卡牌属性!H$2)*INDEX(地狱道!$V$19:$V$22,卡牌属性!$B115))</f>
        <v>285</v>
      </c>
      <c r="I115" s="18">
        <f>INT(INDEX(地狱道!$M$19:$R$27,卡牌属性!$C115,卡牌属性!I$2)*INDEX(地狱道!$V$19:$V$22,卡牌属性!$B115))</f>
        <v>570</v>
      </c>
    </row>
    <row r="116" spans="1:9" ht="16.5" x14ac:dyDescent="0.2">
      <c r="A116" s="14">
        <v>1101013</v>
      </c>
      <c r="B116" s="14">
        <f>VLOOKUP(A116,卡牌!$B$4:$C$39,2,FALSE)</f>
        <v>2</v>
      </c>
      <c r="C116" s="14">
        <v>5</v>
      </c>
      <c r="D116" s="18">
        <f>INT(INDEX(地狱道!$M$19:$R$27,卡牌属性!$C116,卡牌属性!D$2)*INDEX(地狱道!$V$19:$V$22,卡牌属性!$B116))</f>
        <v>165</v>
      </c>
      <c r="E116" s="18">
        <f>INT(INDEX(地狱道!$M$19:$R$27,卡牌属性!$C116,卡牌属性!E$2)*INDEX(地狱道!$V$19:$V$22,卡牌属性!$B116))</f>
        <v>15</v>
      </c>
      <c r="F116" s="18">
        <f>INT(INDEX(地狱道!$M$19:$R$27,卡牌属性!$C116,卡牌属性!F$2)*INDEX(地狱道!$V$19:$V$22,卡牌属性!$B116))</f>
        <v>30</v>
      </c>
      <c r="G116" s="18">
        <f>INT(INDEX(地狱道!$M$19:$R$27,卡牌属性!$C116,卡牌属性!G$2)*INDEX(地狱道!$V$19:$V$22,卡牌属性!$B116))</f>
        <v>4545</v>
      </c>
      <c r="H116" s="18">
        <f>INT(INDEX(地狱道!$M$19:$R$27,卡牌属性!$C116,卡牌属性!H$2)*INDEX(地狱道!$V$19:$V$22,卡牌属性!$B116))</f>
        <v>405</v>
      </c>
      <c r="I116" s="18">
        <f>INT(INDEX(地狱道!$M$19:$R$27,卡牌属性!$C116,卡牌属性!I$2)*INDEX(地狱道!$V$19:$V$22,卡牌属性!$B116))</f>
        <v>810</v>
      </c>
    </row>
    <row r="117" spans="1:9" ht="16.5" x14ac:dyDescent="0.2">
      <c r="A117" s="14">
        <v>1101013</v>
      </c>
      <c r="B117" s="14">
        <f>VLOOKUP(A117,卡牌!$B$4:$C$39,2,FALSE)</f>
        <v>2</v>
      </c>
      <c r="C117" s="14">
        <v>6</v>
      </c>
      <c r="D117" s="18">
        <f>INT(INDEX(地狱道!$M$19:$R$27,卡牌属性!$C117,卡牌属性!D$2)*INDEX(地狱道!$V$19:$V$22,卡牌属性!$B117))</f>
        <v>198</v>
      </c>
      <c r="E117" s="18">
        <f>INT(INDEX(地狱道!$M$19:$R$27,卡牌属性!$C117,卡牌属性!E$2)*INDEX(地狱道!$V$19:$V$22,卡牌属性!$B117))</f>
        <v>18</v>
      </c>
      <c r="F117" s="18">
        <f>INT(INDEX(地狱道!$M$19:$R$27,卡牌属性!$C117,卡牌属性!F$2)*INDEX(地狱道!$V$19:$V$22,卡牌属性!$B117))</f>
        <v>36</v>
      </c>
      <c r="G117" s="18">
        <f>INT(INDEX(地狱道!$M$19:$R$27,卡牌属性!$C117,卡牌属性!G$2)*INDEX(地狱道!$V$19:$V$22,卡牌属性!$B117))</f>
        <v>6195</v>
      </c>
      <c r="H117" s="18">
        <f>INT(INDEX(地狱道!$M$19:$R$27,卡牌属性!$C117,卡牌属性!H$2)*INDEX(地狱道!$V$19:$V$22,卡牌属性!$B117))</f>
        <v>555</v>
      </c>
      <c r="I117" s="18">
        <f>INT(INDEX(地狱道!$M$19:$R$27,卡牌属性!$C117,卡牌属性!I$2)*INDEX(地狱道!$V$19:$V$22,卡牌属性!$B117))</f>
        <v>1110</v>
      </c>
    </row>
    <row r="118" spans="1:9" ht="16.5" x14ac:dyDescent="0.2">
      <c r="A118" s="14">
        <v>1101013</v>
      </c>
      <c r="B118" s="14">
        <f>VLOOKUP(A118,卡牌!$B$4:$C$39,2,FALSE)</f>
        <v>2</v>
      </c>
      <c r="C118" s="14">
        <v>7</v>
      </c>
      <c r="D118" s="18">
        <f>INT(INDEX(地狱道!$M$19:$R$27,卡牌属性!$C118,卡牌属性!D$2)*INDEX(地狱道!$V$19:$V$22,卡牌属性!$B118))</f>
        <v>242</v>
      </c>
      <c r="E118" s="18">
        <f>INT(INDEX(地狱道!$M$19:$R$27,卡牌属性!$C118,卡牌属性!E$2)*INDEX(地狱道!$V$19:$V$22,卡牌属性!$B118))</f>
        <v>22</v>
      </c>
      <c r="F118" s="18">
        <f>INT(INDEX(地狱道!$M$19:$R$27,卡牌属性!$C118,卡牌属性!F$2)*INDEX(地狱道!$V$19:$V$22,卡牌属性!$B118))</f>
        <v>44</v>
      </c>
      <c r="G118" s="18">
        <f>INT(INDEX(地狱道!$M$19:$R$27,卡牌属性!$C118,卡牌属性!G$2)*INDEX(地狱道!$V$19:$V$22,卡牌属性!$B118))</f>
        <v>8175</v>
      </c>
      <c r="H118" s="18">
        <f>INT(INDEX(地狱道!$M$19:$R$27,卡牌属性!$C118,卡牌属性!H$2)*INDEX(地狱道!$V$19:$V$22,卡牌属性!$B118))</f>
        <v>735</v>
      </c>
      <c r="I118" s="18">
        <f>INT(INDEX(地狱道!$M$19:$R$27,卡牌属性!$C118,卡牌属性!I$2)*INDEX(地狱道!$V$19:$V$22,卡牌属性!$B118))</f>
        <v>1470</v>
      </c>
    </row>
    <row r="119" spans="1:9" ht="16.5" x14ac:dyDescent="0.2">
      <c r="A119" s="14">
        <v>1101013</v>
      </c>
      <c r="B119" s="14">
        <f>VLOOKUP(A119,卡牌!$B$4:$C$39,2,FALSE)</f>
        <v>2</v>
      </c>
      <c r="C119" s="14">
        <v>8</v>
      </c>
      <c r="D119" s="18">
        <f>INT(INDEX(地狱道!$M$19:$R$27,卡牌属性!$C119,卡牌属性!D$2)*INDEX(地狱道!$V$19:$V$22,卡牌属性!$B119))</f>
        <v>286</v>
      </c>
      <c r="E119" s="18">
        <f>INT(INDEX(地狱道!$M$19:$R$27,卡牌属性!$C119,卡牌属性!E$2)*INDEX(地狱道!$V$19:$V$22,卡牌属性!$B119))</f>
        <v>26</v>
      </c>
      <c r="F119" s="18">
        <f>INT(INDEX(地狱道!$M$19:$R$27,卡牌属性!$C119,卡牌属性!F$2)*INDEX(地狱道!$V$19:$V$22,卡牌属性!$B119))</f>
        <v>52</v>
      </c>
      <c r="G119" s="18">
        <f>INT(INDEX(地狱道!$M$19:$R$27,卡牌属性!$C119,卡牌属性!G$2)*INDEX(地狱道!$V$19:$V$22,卡牌属性!$B119))</f>
        <v>10595</v>
      </c>
      <c r="H119" s="18">
        <f>INT(INDEX(地狱道!$M$19:$R$27,卡牌属性!$C119,卡牌属性!H$2)*INDEX(地狱道!$V$19:$V$22,卡牌属性!$B119))</f>
        <v>955</v>
      </c>
      <c r="I119" s="18">
        <f>INT(INDEX(地狱道!$M$19:$R$27,卡牌属性!$C119,卡牌属性!I$2)*INDEX(地狱道!$V$19:$V$22,卡牌属性!$B119))</f>
        <v>1910</v>
      </c>
    </row>
    <row r="120" spans="1:9" ht="16.5" x14ac:dyDescent="0.2">
      <c r="A120" s="14">
        <v>1101013</v>
      </c>
      <c r="B120" s="14">
        <f>VLOOKUP(A120,卡牌!$B$4:$C$39,2,FALSE)</f>
        <v>2</v>
      </c>
      <c r="C120" s="14">
        <v>9</v>
      </c>
      <c r="D120" s="18">
        <f>INT(INDEX(地狱道!$M$19:$R$27,卡牌属性!$C120,卡牌属性!D$2)*INDEX(地狱道!$V$19:$V$22,卡牌属性!$B120))</f>
        <v>330</v>
      </c>
      <c r="E120" s="18">
        <f>INT(INDEX(地狱道!$M$19:$R$27,卡牌属性!$C120,卡牌属性!E$2)*INDEX(地狱道!$V$19:$V$22,卡牌属性!$B120))</f>
        <v>30</v>
      </c>
      <c r="F120" s="18">
        <f>INT(INDEX(地狱道!$M$19:$R$27,卡牌属性!$C120,卡牌属性!F$2)*INDEX(地狱道!$V$19:$V$22,卡牌属性!$B120))</f>
        <v>60</v>
      </c>
      <c r="G120" s="18">
        <f>INT(INDEX(地狱道!$M$19:$R$27,卡牌属性!$C120,卡牌属性!G$2)*INDEX(地狱道!$V$19:$V$22,卡牌属性!$B120))</f>
        <v>13455</v>
      </c>
      <c r="H120" s="18">
        <f>INT(INDEX(地狱道!$M$19:$R$27,卡牌属性!$C120,卡牌属性!H$2)*INDEX(地狱道!$V$19:$V$22,卡牌属性!$B120))</f>
        <v>1215</v>
      </c>
      <c r="I120" s="18">
        <f>INT(INDEX(地狱道!$M$19:$R$27,卡牌属性!$C120,卡牌属性!I$2)*INDEX(地狱道!$V$19:$V$22,卡牌属性!$B120))</f>
        <v>2430</v>
      </c>
    </row>
    <row r="121" spans="1:9" ht="16.5" x14ac:dyDescent="0.2">
      <c r="A121" s="14">
        <v>1101014</v>
      </c>
      <c r="B121" s="14">
        <f>VLOOKUP(A121,卡牌!$B$4:$C$39,2,FALSE)</f>
        <v>3</v>
      </c>
      <c r="C121" s="14">
        <v>1</v>
      </c>
      <c r="D121" s="18">
        <f>INT(INDEX(地狱道!$M$19:$R$27,卡牌属性!$C121,卡牌属性!D$2)*INDEX(地狱道!$V$19:$V$22,卡牌属性!$B121))</f>
        <v>66</v>
      </c>
      <c r="E121" s="18">
        <f>INT(INDEX(地狱道!$M$19:$R$27,卡牌属性!$C121,卡牌属性!E$2)*INDEX(地狱道!$V$19:$V$22,卡牌属性!$B121))</f>
        <v>6</v>
      </c>
      <c r="F121" s="18">
        <f>INT(INDEX(地狱道!$M$19:$R$27,卡牌属性!$C121,卡牌属性!F$2)*INDEX(地狱道!$V$19:$V$22,卡牌属性!$B121))</f>
        <v>12</v>
      </c>
      <c r="G121" s="18">
        <f>INT(INDEX(地狱道!$M$19:$R$27,卡牌属性!$C121,卡牌属性!G$2)*INDEX(地狱道!$V$19:$V$22,卡牌属性!$B121))</f>
        <v>240</v>
      </c>
      <c r="H121" s="18">
        <f>INT(INDEX(地狱道!$M$19:$R$27,卡牌属性!$C121,卡牌属性!H$2)*INDEX(地狱道!$V$19:$V$22,卡牌属性!$B121))</f>
        <v>12</v>
      </c>
      <c r="I121" s="18">
        <f>INT(INDEX(地狱道!$M$19:$R$27,卡牌属性!$C121,卡牌属性!I$2)*INDEX(地狱道!$V$19:$V$22,卡牌属性!$B121))</f>
        <v>24</v>
      </c>
    </row>
    <row r="122" spans="1:9" ht="16.5" x14ac:dyDescent="0.2">
      <c r="A122" s="14">
        <v>1101014</v>
      </c>
      <c r="B122" s="14">
        <f>VLOOKUP(A122,卡牌!$B$4:$C$39,2,FALSE)</f>
        <v>3</v>
      </c>
      <c r="C122" s="14">
        <v>2</v>
      </c>
      <c r="D122" s="18">
        <f>INT(INDEX(地狱道!$M$19:$R$27,卡牌属性!$C122,卡牌属性!D$2)*INDEX(地狱道!$V$19:$V$22,卡牌属性!$B122))</f>
        <v>92</v>
      </c>
      <c r="E122" s="18">
        <f>INT(INDEX(地狱道!$M$19:$R$27,卡牌属性!$C122,卡牌属性!E$2)*INDEX(地狱道!$V$19:$V$22,卡牌属性!$B122))</f>
        <v>8</v>
      </c>
      <c r="F122" s="18">
        <f>INT(INDEX(地狱道!$M$19:$R$27,卡牌属性!$C122,卡牌属性!F$2)*INDEX(地狱道!$V$19:$V$22,卡牌属性!$B122))</f>
        <v>16</v>
      </c>
      <c r="G122" s="18">
        <f>INT(INDEX(地狱道!$M$19:$R$27,卡牌属性!$C122,卡牌属性!G$2)*INDEX(地狱道!$V$19:$V$22,卡牌属性!$B122))</f>
        <v>1164</v>
      </c>
      <c r="H122" s="18">
        <f>INT(INDEX(地狱道!$M$19:$R$27,卡牌属性!$C122,卡牌属性!H$2)*INDEX(地狱道!$V$19:$V$22,卡牌属性!$B122))</f>
        <v>96</v>
      </c>
      <c r="I122" s="18">
        <f>INT(INDEX(地狱道!$M$19:$R$27,卡牌属性!$C122,卡牌属性!I$2)*INDEX(地狱道!$V$19:$V$22,卡牌属性!$B122))</f>
        <v>192</v>
      </c>
    </row>
    <row r="123" spans="1:9" ht="16.5" x14ac:dyDescent="0.2">
      <c r="A123" s="14">
        <v>1101014</v>
      </c>
      <c r="B123" s="14">
        <f>VLOOKUP(A123,卡牌!$B$4:$C$39,2,FALSE)</f>
        <v>3</v>
      </c>
      <c r="C123" s="14">
        <v>3</v>
      </c>
      <c r="D123" s="18">
        <f>INT(INDEX(地狱道!$M$19:$R$27,卡牌属性!$C123,卡牌属性!D$2)*INDEX(地狱道!$V$19:$V$22,卡牌属性!$B123))</f>
        <v>132</v>
      </c>
      <c r="E123" s="18">
        <f>INT(INDEX(地狱道!$M$19:$R$27,卡牌属性!$C123,卡牌属性!E$2)*INDEX(地狱道!$V$19:$V$22,卡牌属性!$B123))</f>
        <v>12</v>
      </c>
      <c r="F123" s="18">
        <f>INT(INDEX(地狱道!$M$19:$R$27,卡牌属性!$C123,卡牌属性!F$2)*INDEX(地狱道!$V$19:$V$22,卡牌属性!$B123))</f>
        <v>24</v>
      </c>
      <c r="G123" s="18">
        <f>INT(INDEX(地狱道!$M$19:$R$27,卡牌属性!$C123,卡牌属性!G$2)*INDEX(地狱道!$V$19:$V$22,卡牌属性!$B123))</f>
        <v>2550</v>
      </c>
      <c r="H123" s="18">
        <f>INT(INDEX(地狱道!$M$19:$R$27,卡牌属性!$C123,卡牌属性!H$2)*INDEX(地狱道!$V$19:$V$22,卡牌属性!$B123))</f>
        <v>222</v>
      </c>
      <c r="I123" s="18">
        <f>INT(INDEX(地狱道!$M$19:$R$27,卡牌属性!$C123,卡牌属性!I$2)*INDEX(地狱道!$V$19:$V$22,卡牌属性!$B123))</f>
        <v>444</v>
      </c>
    </row>
    <row r="124" spans="1:9" ht="16.5" x14ac:dyDescent="0.2">
      <c r="A124" s="14">
        <v>1101014</v>
      </c>
      <c r="B124" s="14">
        <f>VLOOKUP(A124,卡牌!$B$4:$C$39,2,FALSE)</f>
        <v>3</v>
      </c>
      <c r="C124" s="14">
        <v>4</v>
      </c>
      <c r="D124" s="18">
        <f>INT(INDEX(地狱道!$M$19:$R$27,卡牌属性!$C124,卡牌属性!D$2)*INDEX(地狱道!$V$19:$V$22,卡牌属性!$B124))</f>
        <v>158</v>
      </c>
      <c r="E124" s="18">
        <f>INT(INDEX(地狱道!$M$19:$R$27,卡牌属性!$C124,卡牌属性!E$2)*INDEX(地狱道!$V$19:$V$22,卡牌属性!$B124))</f>
        <v>14</v>
      </c>
      <c r="F124" s="18">
        <f>INT(INDEX(地狱道!$M$19:$R$27,卡牌属性!$C124,卡牌属性!F$2)*INDEX(地狱道!$V$19:$V$22,卡牌属性!$B124))</f>
        <v>28</v>
      </c>
      <c r="G124" s="18">
        <f>INT(INDEX(地狱道!$M$19:$R$27,卡牌属性!$C124,卡牌属性!G$2)*INDEX(地狱道!$V$19:$V$22,卡牌属性!$B124))</f>
        <v>3870</v>
      </c>
      <c r="H124" s="18">
        <f>INT(INDEX(地狱道!$M$19:$R$27,卡牌属性!$C124,卡牌属性!H$2)*INDEX(地狱道!$V$19:$V$22,卡牌属性!$B124))</f>
        <v>342</v>
      </c>
      <c r="I124" s="18">
        <f>INT(INDEX(地狱道!$M$19:$R$27,卡牌属性!$C124,卡牌属性!I$2)*INDEX(地狱道!$V$19:$V$22,卡牌属性!$B124))</f>
        <v>684</v>
      </c>
    </row>
    <row r="125" spans="1:9" ht="16.5" x14ac:dyDescent="0.2">
      <c r="A125" s="14">
        <v>1101014</v>
      </c>
      <c r="B125" s="14">
        <f>VLOOKUP(A125,卡牌!$B$4:$C$39,2,FALSE)</f>
        <v>3</v>
      </c>
      <c r="C125" s="14">
        <v>5</v>
      </c>
      <c r="D125" s="18">
        <f>INT(INDEX(地狱道!$M$19:$R$27,卡牌属性!$C125,卡牌属性!D$2)*INDEX(地狱道!$V$19:$V$22,卡牌属性!$B125))</f>
        <v>198</v>
      </c>
      <c r="E125" s="18">
        <f>INT(INDEX(地狱道!$M$19:$R$27,卡牌属性!$C125,卡牌属性!E$2)*INDEX(地狱道!$V$19:$V$22,卡牌属性!$B125))</f>
        <v>18</v>
      </c>
      <c r="F125" s="18">
        <f>INT(INDEX(地狱道!$M$19:$R$27,卡牌属性!$C125,卡牌属性!F$2)*INDEX(地狱道!$V$19:$V$22,卡牌属性!$B125))</f>
        <v>36</v>
      </c>
      <c r="G125" s="18">
        <f>INT(INDEX(地狱道!$M$19:$R$27,卡牌属性!$C125,卡牌属性!G$2)*INDEX(地狱道!$V$19:$V$22,卡牌属性!$B125))</f>
        <v>5454</v>
      </c>
      <c r="H125" s="18">
        <f>INT(INDEX(地狱道!$M$19:$R$27,卡牌属性!$C125,卡牌属性!H$2)*INDEX(地狱道!$V$19:$V$22,卡牌属性!$B125))</f>
        <v>486</v>
      </c>
      <c r="I125" s="18">
        <f>INT(INDEX(地狱道!$M$19:$R$27,卡牌属性!$C125,卡牌属性!I$2)*INDEX(地狱道!$V$19:$V$22,卡牌属性!$B125))</f>
        <v>972</v>
      </c>
    </row>
    <row r="126" spans="1:9" ht="16.5" x14ac:dyDescent="0.2">
      <c r="A126" s="14">
        <v>1101014</v>
      </c>
      <c r="B126" s="14">
        <f>VLOOKUP(A126,卡牌!$B$4:$C$39,2,FALSE)</f>
        <v>3</v>
      </c>
      <c r="C126" s="14">
        <v>6</v>
      </c>
      <c r="D126" s="18">
        <f>INT(INDEX(地狱道!$M$19:$R$27,卡牌属性!$C126,卡牌属性!D$2)*INDEX(地狱道!$V$19:$V$22,卡牌属性!$B126))</f>
        <v>237</v>
      </c>
      <c r="E126" s="18">
        <f>INT(INDEX(地狱道!$M$19:$R$27,卡牌属性!$C126,卡牌属性!E$2)*INDEX(地狱道!$V$19:$V$22,卡牌属性!$B126))</f>
        <v>21</v>
      </c>
      <c r="F126" s="18">
        <f>INT(INDEX(地狱道!$M$19:$R$27,卡牌属性!$C126,卡牌属性!F$2)*INDEX(地狱道!$V$19:$V$22,卡牌属性!$B126))</f>
        <v>43</v>
      </c>
      <c r="G126" s="18">
        <f>INT(INDEX(地狱道!$M$19:$R$27,卡牌属性!$C126,卡牌属性!G$2)*INDEX(地狱道!$V$19:$V$22,卡牌属性!$B126))</f>
        <v>7434</v>
      </c>
      <c r="H126" s="18">
        <f>INT(INDEX(地狱道!$M$19:$R$27,卡牌属性!$C126,卡牌属性!H$2)*INDEX(地狱道!$V$19:$V$22,卡牌属性!$B126))</f>
        <v>666</v>
      </c>
      <c r="I126" s="18">
        <f>INT(INDEX(地狱道!$M$19:$R$27,卡牌属性!$C126,卡牌属性!I$2)*INDEX(地狱道!$V$19:$V$22,卡牌属性!$B126))</f>
        <v>1332</v>
      </c>
    </row>
    <row r="127" spans="1:9" ht="16.5" x14ac:dyDescent="0.2">
      <c r="A127" s="14">
        <v>1101014</v>
      </c>
      <c r="B127" s="14">
        <f>VLOOKUP(A127,卡牌!$B$4:$C$39,2,FALSE)</f>
        <v>3</v>
      </c>
      <c r="C127" s="14">
        <v>7</v>
      </c>
      <c r="D127" s="18">
        <f>INT(INDEX(地狱道!$M$19:$R$27,卡牌属性!$C127,卡牌属性!D$2)*INDEX(地狱道!$V$19:$V$22,卡牌属性!$B127))</f>
        <v>290</v>
      </c>
      <c r="E127" s="18">
        <f>INT(INDEX(地狱道!$M$19:$R$27,卡牌属性!$C127,卡牌属性!E$2)*INDEX(地狱道!$V$19:$V$22,卡牌属性!$B127))</f>
        <v>26</v>
      </c>
      <c r="F127" s="18">
        <f>INT(INDEX(地狱道!$M$19:$R$27,卡牌属性!$C127,卡牌属性!F$2)*INDEX(地狱道!$V$19:$V$22,卡牌属性!$B127))</f>
        <v>52</v>
      </c>
      <c r="G127" s="18">
        <f>INT(INDEX(地狱道!$M$19:$R$27,卡牌属性!$C127,卡牌属性!G$2)*INDEX(地狱道!$V$19:$V$22,卡牌属性!$B127))</f>
        <v>9810</v>
      </c>
      <c r="H127" s="18">
        <f>INT(INDEX(地狱道!$M$19:$R$27,卡牌属性!$C127,卡牌属性!H$2)*INDEX(地狱道!$V$19:$V$22,卡牌属性!$B127))</f>
        <v>882</v>
      </c>
      <c r="I127" s="18">
        <f>INT(INDEX(地狱道!$M$19:$R$27,卡牌属性!$C127,卡牌属性!I$2)*INDEX(地狱道!$V$19:$V$22,卡牌属性!$B127))</f>
        <v>1764</v>
      </c>
    </row>
    <row r="128" spans="1:9" ht="16.5" x14ac:dyDescent="0.2">
      <c r="A128" s="14">
        <v>1101014</v>
      </c>
      <c r="B128" s="14">
        <f>VLOOKUP(A128,卡牌!$B$4:$C$39,2,FALSE)</f>
        <v>3</v>
      </c>
      <c r="C128" s="14">
        <v>8</v>
      </c>
      <c r="D128" s="18">
        <f>INT(INDEX(地狱道!$M$19:$R$27,卡牌属性!$C128,卡牌属性!D$2)*INDEX(地狱道!$V$19:$V$22,卡牌属性!$B128))</f>
        <v>343</v>
      </c>
      <c r="E128" s="18">
        <f>INT(INDEX(地狱道!$M$19:$R$27,卡牌属性!$C128,卡牌属性!E$2)*INDEX(地狱道!$V$19:$V$22,卡牌属性!$B128))</f>
        <v>31</v>
      </c>
      <c r="F128" s="18">
        <f>INT(INDEX(地狱道!$M$19:$R$27,卡牌属性!$C128,卡牌属性!F$2)*INDEX(地狱道!$V$19:$V$22,卡牌属性!$B128))</f>
        <v>62</v>
      </c>
      <c r="G128" s="18">
        <f>INT(INDEX(地狱道!$M$19:$R$27,卡牌属性!$C128,卡牌属性!G$2)*INDEX(地狱道!$V$19:$V$22,卡牌属性!$B128))</f>
        <v>12714</v>
      </c>
      <c r="H128" s="18">
        <f>INT(INDEX(地狱道!$M$19:$R$27,卡牌属性!$C128,卡牌属性!H$2)*INDEX(地狱道!$V$19:$V$22,卡牌属性!$B128))</f>
        <v>1146</v>
      </c>
      <c r="I128" s="18">
        <f>INT(INDEX(地狱道!$M$19:$R$27,卡牌属性!$C128,卡牌属性!I$2)*INDEX(地狱道!$V$19:$V$22,卡牌属性!$B128))</f>
        <v>2292</v>
      </c>
    </row>
    <row r="129" spans="1:9" ht="16.5" x14ac:dyDescent="0.2">
      <c r="A129" s="14">
        <v>1101014</v>
      </c>
      <c r="B129" s="14">
        <f>VLOOKUP(A129,卡牌!$B$4:$C$39,2,FALSE)</f>
        <v>3</v>
      </c>
      <c r="C129" s="14">
        <v>9</v>
      </c>
      <c r="D129" s="18">
        <f>INT(INDEX(地狱道!$M$19:$R$27,卡牌属性!$C129,卡牌属性!D$2)*INDEX(地狱道!$V$19:$V$22,卡牌属性!$B129))</f>
        <v>396</v>
      </c>
      <c r="E129" s="18">
        <f>INT(INDEX(地狱道!$M$19:$R$27,卡牌属性!$C129,卡牌属性!E$2)*INDEX(地狱道!$V$19:$V$22,卡牌属性!$B129))</f>
        <v>36</v>
      </c>
      <c r="F129" s="18">
        <f>INT(INDEX(地狱道!$M$19:$R$27,卡牌属性!$C129,卡牌属性!F$2)*INDEX(地狱道!$V$19:$V$22,卡牌属性!$B129))</f>
        <v>72</v>
      </c>
      <c r="G129" s="18">
        <f>INT(INDEX(地狱道!$M$19:$R$27,卡牌属性!$C129,卡牌属性!G$2)*INDEX(地狱道!$V$19:$V$22,卡牌属性!$B129))</f>
        <v>16146</v>
      </c>
      <c r="H129" s="18">
        <f>INT(INDEX(地狱道!$M$19:$R$27,卡牌属性!$C129,卡牌属性!H$2)*INDEX(地狱道!$V$19:$V$22,卡牌属性!$B129))</f>
        <v>1458</v>
      </c>
      <c r="I129" s="18">
        <f>INT(INDEX(地狱道!$M$19:$R$27,卡牌属性!$C129,卡牌属性!I$2)*INDEX(地狱道!$V$19:$V$22,卡牌属性!$B129))</f>
        <v>2916</v>
      </c>
    </row>
    <row r="130" spans="1:9" ht="16.5" x14ac:dyDescent="0.2">
      <c r="A130" s="14">
        <v>1101015</v>
      </c>
      <c r="B130" s="14">
        <f>VLOOKUP(A130,卡牌!$B$4:$C$39,2,FALSE)</f>
        <v>2</v>
      </c>
      <c r="C130" s="14">
        <v>1</v>
      </c>
      <c r="D130" s="18">
        <f>INT(INDEX(地狱道!$M$19:$R$27,卡牌属性!$C130,卡牌属性!D$2)*INDEX(地狱道!$V$19:$V$22,卡牌属性!$B130))</f>
        <v>55</v>
      </c>
      <c r="E130" s="18">
        <f>INT(INDEX(地狱道!$M$19:$R$27,卡牌属性!$C130,卡牌属性!E$2)*INDEX(地狱道!$V$19:$V$22,卡牌属性!$B130))</f>
        <v>5</v>
      </c>
      <c r="F130" s="18">
        <f>INT(INDEX(地狱道!$M$19:$R$27,卡牌属性!$C130,卡牌属性!F$2)*INDEX(地狱道!$V$19:$V$22,卡牌属性!$B130))</f>
        <v>10</v>
      </c>
      <c r="G130" s="18">
        <f>INT(INDEX(地狱道!$M$19:$R$27,卡牌属性!$C130,卡牌属性!G$2)*INDEX(地狱道!$V$19:$V$22,卡牌属性!$B130))</f>
        <v>200</v>
      </c>
      <c r="H130" s="18">
        <f>INT(INDEX(地狱道!$M$19:$R$27,卡牌属性!$C130,卡牌属性!H$2)*INDEX(地狱道!$V$19:$V$22,卡牌属性!$B130))</f>
        <v>10</v>
      </c>
      <c r="I130" s="18">
        <f>INT(INDEX(地狱道!$M$19:$R$27,卡牌属性!$C130,卡牌属性!I$2)*INDEX(地狱道!$V$19:$V$22,卡牌属性!$B130))</f>
        <v>20</v>
      </c>
    </row>
    <row r="131" spans="1:9" ht="16.5" x14ac:dyDescent="0.2">
      <c r="A131" s="14">
        <v>1101015</v>
      </c>
      <c r="B131" s="14">
        <f>VLOOKUP(A131,卡牌!$B$4:$C$39,2,FALSE)</f>
        <v>2</v>
      </c>
      <c r="C131" s="14">
        <v>2</v>
      </c>
      <c r="D131" s="18">
        <f>INT(INDEX(地狱道!$M$19:$R$27,卡牌属性!$C131,卡牌属性!D$2)*INDEX(地狱道!$V$19:$V$22,卡牌属性!$B131))</f>
        <v>77</v>
      </c>
      <c r="E131" s="18">
        <f>INT(INDEX(地狱道!$M$19:$R$27,卡牌属性!$C131,卡牌属性!E$2)*INDEX(地狱道!$V$19:$V$22,卡牌属性!$B131))</f>
        <v>7</v>
      </c>
      <c r="F131" s="18">
        <f>INT(INDEX(地狱道!$M$19:$R$27,卡牌属性!$C131,卡牌属性!F$2)*INDEX(地狱道!$V$19:$V$22,卡牌属性!$B131))</f>
        <v>14</v>
      </c>
      <c r="G131" s="18">
        <f>INT(INDEX(地狱道!$M$19:$R$27,卡牌属性!$C131,卡牌属性!G$2)*INDEX(地狱道!$V$19:$V$22,卡牌属性!$B131))</f>
        <v>970</v>
      </c>
      <c r="H131" s="18">
        <f>INT(INDEX(地狱道!$M$19:$R$27,卡牌属性!$C131,卡牌属性!H$2)*INDEX(地狱道!$V$19:$V$22,卡牌属性!$B131))</f>
        <v>80</v>
      </c>
      <c r="I131" s="18">
        <f>INT(INDEX(地狱道!$M$19:$R$27,卡牌属性!$C131,卡牌属性!I$2)*INDEX(地狱道!$V$19:$V$22,卡牌属性!$B131))</f>
        <v>160</v>
      </c>
    </row>
    <row r="132" spans="1:9" ht="16.5" x14ac:dyDescent="0.2">
      <c r="A132" s="14">
        <v>1101015</v>
      </c>
      <c r="B132" s="14">
        <f>VLOOKUP(A132,卡牌!$B$4:$C$39,2,FALSE)</f>
        <v>2</v>
      </c>
      <c r="C132" s="14">
        <v>3</v>
      </c>
      <c r="D132" s="18">
        <f>INT(INDEX(地狱道!$M$19:$R$27,卡牌属性!$C132,卡牌属性!D$2)*INDEX(地狱道!$V$19:$V$22,卡牌属性!$B132))</f>
        <v>110</v>
      </c>
      <c r="E132" s="18">
        <f>INT(INDEX(地狱道!$M$19:$R$27,卡牌属性!$C132,卡牌属性!E$2)*INDEX(地狱道!$V$19:$V$22,卡牌属性!$B132))</f>
        <v>10</v>
      </c>
      <c r="F132" s="18">
        <f>INT(INDEX(地狱道!$M$19:$R$27,卡牌属性!$C132,卡牌属性!F$2)*INDEX(地狱道!$V$19:$V$22,卡牌属性!$B132))</f>
        <v>20</v>
      </c>
      <c r="G132" s="18">
        <f>INT(INDEX(地狱道!$M$19:$R$27,卡牌属性!$C132,卡牌属性!G$2)*INDEX(地狱道!$V$19:$V$22,卡牌属性!$B132))</f>
        <v>2125</v>
      </c>
      <c r="H132" s="18">
        <f>INT(INDEX(地狱道!$M$19:$R$27,卡牌属性!$C132,卡牌属性!H$2)*INDEX(地狱道!$V$19:$V$22,卡牌属性!$B132))</f>
        <v>185</v>
      </c>
      <c r="I132" s="18">
        <f>INT(INDEX(地狱道!$M$19:$R$27,卡牌属性!$C132,卡牌属性!I$2)*INDEX(地狱道!$V$19:$V$22,卡牌属性!$B132))</f>
        <v>370</v>
      </c>
    </row>
    <row r="133" spans="1:9" ht="16.5" x14ac:dyDescent="0.2">
      <c r="A133" s="14">
        <v>1101015</v>
      </c>
      <c r="B133" s="14">
        <f>VLOOKUP(A133,卡牌!$B$4:$C$39,2,FALSE)</f>
        <v>2</v>
      </c>
      <c r="C133" s="14">
        <v>4</v>
      </c>
      <c r="D133" s="18">
        <f>INT(INDEX(地狱道!$M$19:$R$27,卡牌属性!$C133,卡牌属性!D$2)*INDEX(地狱道!$V$19:$V$22,卡牌属性!$B133))</f>
        <v>132</v>
      </c>
      <c r="E133" s="18">
        <f>INT(INDEX(地狱道!$M$19:$R$27,卡牌属性!$C133,卡牌属性!E$2)*INDEX(地狱道!$V$19:$V$22,卡牌属性!$B133))</f>
        <v>12</v>
      </c>
      <c r="F133" s="18">
        <f>INT(INDEX(地狱道!$M$19:$R$27,卡牌属性!$C133,卡牌属性!F$2)*INDEX(地狱道!$V$19:$V$22,卡牌属性!$B133))</f>
        <v>24</v>
      </c>
      <c r="G133" s="18">
        <f>INT(INDEX(地狱道!$M$19:$R$27,卡牌属性!$C133,卡牌属性!G$2)*INDEX(地狱道!$V$19:$V$22,卡牌属性!$B133))</f>
        <v>3225</v>
      </c>
      <c r="H133" s="18">
        <f>INT(INDEX(地狱道!$M$19:$R$27,卡牌属性!$C133,卡牌属性!H$2)*INDEX(地狱道!$V$19:$V$22,卡牌属性!$B133))</f>
        <v>285</v>
      </c>
      <c r="I133" s="18">
        <f>INT(INDEX(地狱道!$M$19:$R$27,卡牌属性!$C133,卡牌属性!I$2)*INDEX(地狱道!$V$19:$V$22,卡牌属性!$B133))</f>
        <v>570</v>
      </c>
    </row>
    <row r="134" spans="1:9" ht="16.5" x14ac:dyDescent="0.2">
      <c r="A134" s="14">
        <v>1101015</v>
      </c>
      <c r="B134" s="14">
        <f>VLOOKUP(A134,卡牌!$B$4:$C$39,2,FALSE)</f>
        <v>2</v>
      </c>
      <c r="C134" s="14">
        <v>5</v>
      </c>
      <c r="D134" s="18">
        <f>INT(INDEX(地狱道!$M$19:$R$27,卡牌属性!$C134,卡牌属性!D$2)*INDEX(地狱道!$V$19:$V$22,卡牌属性!$B134))</f>
        <v>165</v>
      </c>
      <c r="E134" s="18">
        <f>INT(INDEX(地狱道!$M$19:$R$27,卡牌属性!$C134,卡牌属性!E$2)*INDEX(地狱道!$V$19:$V$22,卡牌属性!$B134))</f>
        <v>15</v>
      </c>
      <c r="F134" s="18">
        <f>INT(INDEX(地狱道!$M$19:$R$27,卡牌属性!$C134,卡牌属性!F$2)*INDEX(地狱道!$V$19:$V$22,卡牌属性!$B134))</f>
        <v>30</v>
      </c>
      <c r="G134" s="18">
        <f>INT(INDEX(地狱道!$M$19:$R$27,卡牌属性!$C134,卡牌属性!G$2)*INDEX(地狱道!$V$19:$V$22,卡牌属性!$B134))</f>
        <v>4545</v>
      </c>
      <c r="H134" s="18">
        <f>INT(INDEX(地狱道!$M$19:$R$27,卡牌属性!$C134,卡牌属性!H$2)*INDEX(地狱道!$V$19:$V$22,卡牌属性!$B134))</f>
        <v>405</v>
      </c>
      <c r="I134" s="18">
        <f>INT(INDEX(地狱道!$M$19:$R$27,卡牌属性!$C134,卡牌属性!I$2)*INDEX(地狱道!$V$19:$V$22,卡牌属性!$B134))</f>
        <v>810</v>
      </c>
    </row>
    <row r="135" spans="1:9" ht="16.5" x14ac:dyDescent="0.2">
      <c r="A135" s="14">
        <v>1101015</v>
      </c>
      <c r="B135" s="14">
        <f>VLOOKUP(A135,卡牌!$B$4:$C$39,2,FALSE)</f>
        <v>2</v>
      </c>
      <c r="C135" s="14">
        <v>6</v>
      </c>
      <c r="D135" s="18">
        <f>INT(INDEX(地狱道!$M$19:$R$27,卡牌属性!$C135,卡牌属性!D$2)*INDEX(地狱道!$V$19:$V$22,卡牌属性!$B135))</f>
        <v>198</v>
      </c>
      <c r="E135" s="18">
        <f>INT(INDEX(地狱道!$M$19:$R$27,卡牌属性!$C135,卡牌属性!E$2)*INDEX(地狱道!$V$19:$V$22,卡牌属性!$B135))</f>
        <v>18</v>
      </c>
      <c r="F135" s="18">
        <f>INT(INDEX(地狱道!$M$19:$R$27,卡牌属性!$C135,卡牌属性!F$2)*INDEX(地狱道!$V$19:$V$22,卡牌属性!$B135))</f>
        <v>36</v>
      </c>
      <c r="G135" s="18">
        <f>INT(INDEX(地狱道!$M$19:$R$27,卡牌属性!$C135,卡牌属性!G$2)*INDEX(地狱道!$V$19:$V$22,卡牌属性!$B135))</f>
        <v>6195</v>
      </c>
      <c r="H135" s="18">
        <f>INT(INDEX(地狱道!$M$19:$R$27,卡牌属性!$C135,卡牌属性!H$2)*INDEX(地狱道!$V$19:$V$22,卡牌属性!$B135))</f>
        <v>555</v>
      </c>
      <c r="I135" s="18">
        <f>INT(INDEX(地狱道!$M$19:$R$27,卡牌属性!$C135,卡牌属性!I$2)*INDEX(地狱道!$V$19:$V$22,卡牌属性!$B135))</f>
        <v>1110</v>
      </c>
    </row>
    <row r="136" spans="1:9" ht="16.5" x14ac:dyDescent="0.2">
      <c r="A136" s="14">
        <v>1101015</v>
      </c>
      <c r="B136" s="14">
        <f>VLOOKUP(A136,卡牌!$B$4:$C$39,2,FALSE)</f>
        <v>2</v>
      </c>
      <c r="C136" s="14">
        <v>7</v>
      </c>
      <c r="D136" s="18">
        <f>INT(INDEX(地狱道!$M$19:$R$27,卡牌属性!$C136,卡牌属性!D$2)*INDEX(地狱道!$V$19:$V$22,卡牌属性!$B136))</f>
        <v>242</v>
      </c>
      <c r="E136" s="18">
        <f>INT(INDEX(地狱道!$M$19:$R$27,卡牌属性!$C136,卡牌属性!E$2)*INDEX(地狱道!$V$19:$V$22,卡牌属性!$B136))</f>
        <v>22</v>
      </c>
      <c r="F136" s="18">
        <f>INT(INDEX(地狱道!$M$19:$R$27,卡牌属性!$C136,卡牌属性!F$2)*INDEX(地狱道!$V$19:$V$22,卡牌属性!$B136))</f>
        <v>44</v>
      </c>
      <c r="G136" s="18">
        <f>INT(INDEX(地狱道!$M$19:$R$27,卡牌属性!$C136,卡牌属性!G$2)*INDEX(地狱道!$V$19:$V$22,卡牌属性!$B136))</f>
        <v>8175</v>
      </c>
      <c r="H136" s="18">
        <f>INT(INDEX(地狱道!$M$19:$R$27,卡牌属性!$C136,卡牌属性!H$2)*INDEX(地狱道!$V$19:$V$22,卡牌属性!$B136))</f>
        <v>735</v>
      </c>
      <c r="I136" s="18">
        <f>INT(INDEX(地狱道!$M$19:$R$27,卡牌属性!$C136,卡牌属性!I$2)*INDEX(地狱道!$V$19:$V$22,卡牌属性!$B136))</f>
        <v>1470</v>
      </c>
    </row>
    <row r="137" spans="1:9" ht="16.5" x14ac:dyDescent="0.2">
      <c r="A137" s="14">
        <v>1101015</v>
      </c>
      <c r="B137" s="14">
        <f>VLOOKUP(A137,卡牌!$B$4:$C$39,2,FALSE)</f>
        <v>2</v>
      </c>
      <c r="C137" s="14">
        <v>8</v>
      </c>
      <c r="D137" s="18">
        <f>INT(INDEX(地狱道!$M$19:$R$27,卡牌属性!$C137,卡牌属性!D$2)*INDEX(地狱道!$V$19:$V$22,卡牌属性!$B137))</f>
        <v>286</v>
      </c>
      <c r="E137" s="18">
        <f>INT(INDEX(地狱道!$M$19:$R$27,卡牌属性!$C137,卡牌属性!E$2)*INDEX(地狱道!$V$19:$V$22,卡牌属性!$B137))</f>
        <v>26</v>
      </c>
      <c r="F137" s="18">
        <f>INT(INDEX(地狱道!$M$19:$R$27,卡牌属性!$C137,卡牌属性!F$2)*INDEX(地狱道!$V$19:$V$22,卡牌属性!$B137))</f>
        <v>52</v>
      </c>
      <c r="G137" s="18">
        <f>INT(INDEX(地狱道!$M$19:$R$27,卡牌属性!$C137,卡牌属性!G$2)*INDEX(地狱道!$V$19:$V$22,卡牌属性!$B137))</f>
        <v>10595</v>
      </c>
      <c r="H137" s="18">
        <f>INT(INDEX(地狱道!$M$19:$R$27,卡牌属性!$C137,卡牌属性!H$2)*INDEX(地狱道!$V$19:$V$22,卡牌属性!$B137))</f>
        <v>955</v>
      </c>
      <c r="I137" s="18">
        <f>INT(INDEX(地狱道!$M$19:$R$27,卡牌属性!$C137,卡牌属性!I$2)*INDEX(地狱道!$V$19:$V$22,卡牌属性!$B137))</f>
        <v>1910</v>
      </c>
    </row>
    <row r="138" spans="1:9" ht="16.5" x14ac:dyDescent="0.2">
      <c r="A138" s="14">
        <v>1101015</v>
      </c>
      <c r="B138" s="14">
        <f>VLOOKUP(A138,卡牌!$B$4:$C$39,2,FALSE)</f>
        <v>2</v>
      </c>
      <c r="C138" s="14">
        <v>9</v>
      </c>
      <c r="D138" s="18">
        <f>INT(INDEX(地狱道!$M$19:$R$27,卡牌属性!$C138,卡牌属性!D$2)*INDEX(地狱道!$V$19:$V$22,卡牌属性!$B138))</f>
        <v>330</v>
      </c>
      <c r="E138" s="18">
        <f>INT(INDEX(地狱道!$M$19:$R$27,卡牌属性!$C138,卡牌属性!E$2)*INDEX(地狱道!$V$19:$V$22,卡牌属性!$B138))</f>
        <v>30</v>
      </c>
      <c r="F138" s="18">
        <f>INT(INDEX(地狱道!$M$19:$R$27,卡牌属性!$C138,卡牌属性!F$2)*INDEX(地狱道!$V$19:$V$22,卡牌属性!$B138))</f>
        <v>60</v>
      </c>
      <c r="G138" s="18">
        <f>INT(INDEX(地狱道!$M$19:$R$27,卡牌属性!$C138,卡牌属性!G$2)*INDEX(地狱道!$V$19:$V$22,卡牌属性!$B138))</f>
        <v>13455</v>
      </c>
      <c r="H138" s="18">
        <f>INT(INDEX(地狱道!$M$19:$R$27,卡牌属性!$C138,卡牌属性!H$2)*INDEX(地狱道!$V$19:$V$22,卡牌属性!$B138))</f>
        <v>1215</v>
      </c>
      <c r="I138" s="18">
        <f>INT(INDEX(地狱道!$M$19:$R$27,卡牌属性!$C138,卡牌属性!I$2)*INDEX(地狱道!$V$19:$V$22,卡牌属性!$B138))</f>
        <v>2430</v>
      </c>
    </row>
    <row r="139" spans="1:9" ht="16.5" x14ac:dyDescent="0.2">
      <c r="A139" s="14">
        <v>1102001</v>
      </c>
      <c r="B139" s="14">
        <f>VLOOKUP(A139,卡牌!$B$4:$C$39,2,FALSE)</f>
        <v>4</v>
      </c>
      <c r="C139" s="14">
        <v>1</v>
      </c>
      <c r="D139" s="18">
        <f>INT(INDEX(地狱道!$M$19:$R$27,卡牌属性!$C139,卡牌属性!D$2)*INDEX(地狱道!$V$19:$V$22,卡牌属性!$B139))</f>
        <v>82</v>
      </c>
      <c r="E139" s="18">
        <f>INT(INDEX(地狱道!$M$19:$R$27,卡牌属性!$C139,卡牌属性!E$2)*INDEX(地狱道!$V$19:$V$22,卡牌属性!$B139))</f>
        <v>7</v>
      </c>
      <c r="F139" s="18">
        <f>INT(INDEX(地狱道!$M$19:$R$27,卡牌属性!$C139,卡牌属性!F$2)*INDEX(地狱道!$V$19:$V$22,卡牌属性!$B139))</f>
        <v>15</v>
      </c>
      <c r="G139" s="18">
        <f>INT(INDEX(地狱道!$M$19:$R$27,卡牌属性!$C139,卡牌属性!G$2)*INDEX(地狱道!$V$19:$V$22,卡牌属性!$B139))</f>
        <v>300</v>
      </c>
      <c r="H139" s="18">
        <f>INT(INDEX(地狱道!$M$19:$R$27,卡牌属性!$C139,卡牌属性!H$2)*INDEX(地狱道!$V$19:$V$22,卡牌属性!$B139))</f>
        <v>15</v>
      </c>
      <c r="I139" s="18">
        <f>INT(INDEX(地狱道!$M$19:$R$27,卡牌属性!$C139,卡牌属性!I$2)*INDEX(地狱道!$V$19:$V$22,卡牌属性!$B139))</f>
        <v>30</v>
      </c>
    </row>
    <row r="140" spans="1:9" ht="16.5" x14ac:dyDescent="0.2">
      <c r="A140" s="14">
        <v>1102001</v>
      </c>
      <c r="B140" s="14">
        <f>VLOOKUP(A140,卡牌!$B$4:$C$39,2,FALSE)</f>
        <v>4</v>
      </c>
      <c r="C140" s="14">
        <v>2</v>
      </c>
      <c r="D140" s="18">
        <f>INT(INDEX(地狱道!$M$19:$R$27,卡牌属性!$C140,卡牌属性!D$2)*INDEX(地狱道!$V$19:$V$22,卡牌属性!$B140))</f>
        <v>115</v>
      </c>
      <c r="E140" s="18">
        <f>INT(INDEX(地狱道!$M$19:$R$27,卡牌属性!$C140,卡牌属性!E$2)*INDEX(地狱道!$V$19:$V$22,卡牌属性!$B140))</f>
        <v>10</v>
      </c>
      <c r="F140" s="18">
        <f>INT(INDEX(地狱道!$M$19:$R$27,卡牌属性!$C140,卡牌属性!F$2)*INDEX(地狱道!$V$19:$V$22,卡牌属性!$B140))</f>
        <v>21</v>
      </c>
      <c r="G140" s="18">
        <f>INT(INDEX(地狱道!$M$19:$R$27,卡牌属性!$C140,卡牌属性!G$2)*INDEX(地狱道!$V$19:$V$22,卡牌属性!$B140))</f>
        <v>1455</v>
      </c>
      <c r="H140" s="18">
        <f>INT(INDEX(地狱道!$M$19:$R$27,卡牌属性!$C140,卡牌属性!H$2)*INDEX(地狱道!$V$19:$V$22,卡牌属性!$B140))</f>
        <v>120</v>
      </c>
      <c r="I140" s="18">
        <f>INT(INDEX(地狱道!$M$19:$R$27,卡牌属性!$C140,卡牌属性!I$2)*INDEX(地狱道!$V$19:$V$22,卡牌属性!$B140))</f>
        <v>240</v>
      </c>
    </row>
    <row r="141" spans="1:9" ht="16.5" x14ac:dyDescent="0.2">
      <c r="A141" s="14">
        <v>1102001</v>
      </c>
      <c r="B141" s="14">
        <f>VLOOKUP(A141,卡牌!$B$4:$C$39,2,FALSE)</f>
        <v>4</v>
      </c>
      <c r="C141" s="14">
        <v>3</v>
      </c>
      <c r="D141" s="18">
        <f>INT(INDEX(地狱道!$M$19:$R$27,卡牌属性!$C141,卡牌属性!D$2)*INDEX(地狱道!$V$19:$V$22,卡牌属性!$B141))</f>
        <v>165</v>
      </c>
      <c r="E141" s="18">
        <f>INT(INDEX(地狱道!$M$19:$R$27,卡牌属性!$C141,卡牌属性!E$2)*INDEX(地狱道!$V$19:$V$22,卡牌属性!$B141))</f>
        <v>15</v>
      </c>
      <c r="F141" s="18">
        <f>INT(INDEX(地狱道!$M$19:$R$27,卡牌属性!$C141,卡牌属性!F$2)*INDEX(地狱道!$V$19:$V$22,卡牌属性!$B141))</f>
        <v>30</v>
      </c>
      <c r="G141" s="18">
        <f>INT(INDEX(地狱道!$M$19:$R$27,卡牌属性!$C141,卡牌属性!G$2)*INDEX(地狱道!$V$19:$V$22,卡牌属性!$B141))</f>
        <v>3187</v>
      </c>
      <c r="H141" s="18">
        <f>INT(INDEX(地狱道!$M$19:$R$27,卡牌属性!$C141,卡牌属性!H$2)*INDEX(地狱道!$V$19:$V$22,卡牌属性!$B141))</f>
        <v>277</v>
      </c>
      <c r="I141" s="18">
        <f>INT(INDEX(地狱道!$M$19:$R$27,卡牌属性!$C141,卡牌属性!I$2)*INDEX(地狱道!$V$19:$V$22,卡牌属性!$B141))</f>
        <v>555</v>
      </c>
    </row>
    <row r="142" spans="1:9" ht="16.5" x14ac:dyDescent="0.2">
      <c r="A142" s="14">
        <v>1102001</v>
      </c>
      <c r="B142" s="14">
        <f>VLOOKUP(A142,卡牌!$B$4:$C$39,2,FALSE)</f>
        <v>4</v>
      </c>
      <c r="C142" s="14">
        <v>4</v>
      </c>
      <c r="D142" s="18">
        <f>INT(INDEX(地狱道!$M$19:$R$27,卡牌属性!$C142,卡牌属性!D$2)*INDEX(地狱道!$V$19:$V$22,卡牌属性!$B142))</f>
        <v>198</v>
      </c>
      <c r="E142" s="18">
        <f>INT(INDEX(地狱道!$M$19:$R$27,卡牌属性!$C142,卡牌属性!E$2)*INDEX(地狱道!$V$19:$V$22,卡牌属性!$B142))</f>
        <v>18</v>
      </c>
      <c r="F142" s="18">
        <f>INT(INDEX(地狱道!$M$19:$R$27,卡牌属性!$C142,卡牌属性!F$2)*INDEX(地狱道!$V$19:$V$22,卡牌属性!$B142))</f>
        <v>36</v>
      </c>
      <c r="G142" s="18">
        <f>INT(INDEX(地狱道!$M$19:$R$27,卡牌属性!$C142,卡牌属性!G$2)*INDEX(地狱道!$V$19:$V$22,卡牌属性!$B142))</f>
        <v>4837</v>
      </c>
      <c r="H142" s="18">
        <f>INT(INDEX(地狱道!$M$19:$R$27,卡牌属性!$C142,卡牌属性!H$2)*INDEX(地狱道!$V$19:$V$22,卡牌属性!$B142))</f>
        <v>427</v>
      </c>
      <c r="I142" s="18">
        <f>INT(INDEX(地狱道!$M$19:$R$27,卡牌属性!$C142,卡牌属性!I$2)*INDEX(地狱道!$V$19:$V$22,卡牌属性!$B142))</f>
        <v>855</v>
      </c>
    </row>
    <row r="143" spans="1:9" ht="16.5" x14ac:dyDescent="0.2">
      <c r="A143" s="14">
        <v>1102001</v>
      </c>
      <c r="B143" s="14">
        <f>VLOOKUP(A143,卡牌!$B$4:$C$39,2,FALSE)</f>
        <v>4</v>
      </c>
      <c r="C143" s="14">
        <v>5</v>
      </c>
      <c r="D143" s="18">
        <f>INT(INDEX(地狱道!$M$19:$R$27,卡牌属性!$C143,卡牌属性!D$2)*INDEX(地狱道!$V$19:$V$22,卡牌属性!$B143))</f>
        <v>247</v>
      </c>
      <c r="E143" s="18">
        <f>INT(INDEX(地狱道!$M$19:$R$27,卡牌属性!$C143,卡牌属性!E$2)*INDEX(地狱道!$V$19:$V$22,卡牌属性!$B143))</f>
        <v>22</v>
      </c>
      <c r="F143" s="18">
        <f>INT(INDEX(地狱道!$M$19:$R$27,卡牌属性!$C143,卡牌属性!F$2)*INDEX(地狱道!$V$19:$V$22,卡牌属性!$B143))</f>
        <v>45</v>
      </c>
      <c r="G143" s="18">
        <f>INT(INDEX(地狱道!$M$19:$R$27,卡牌属性!$C143,卡牌属性!G$2)*INDEX(地狱道!$V$19:$V$22,卡牌属性!$B143))</f>
        <v>6817</v>
      </c>
      <c r="H143" s="18">
        <f>INT(INDEX(地狱道!$M$19:$R$27,卡牌属性!$C143,卡牌属性!H$2)*INDEX(地狱道!$V$19:$V$22,卡牌属性!$B143))</f>
        <v>607</v>
      </c>
      <c r="I143" s="18">
        <f>INT(INDEX(地狱道!$M$19:$R$27,卡牌属性!$C143,卡牌属性!I$2)*INDEX(地狱道!$V$19:$V$22,卡牌属性!$B143))</f>
        <v>1215</v>
      </c>
    </row>
    <row r="144" spans="1:9" ht="16.5" x14ac:dyDescent="0.2">
      <c r="A144" s="14">
        <v>1102001</v>
      </c>
      <c r="B144" s="14">
        <f>VLOOKUP(A144,卡牌!$B$4:$C$39,2,FALSE)</f>
        <v>4</v>
      </c>
      <c r="C144" s="14">
        <v>6</v>
      </c>
      <c r="D144" s="18">
        <f>INT(INDEX(地狱道!$M$19:$R$27,卡牌属性!$C144,卡牌属性!D$2)*INDEX(地狱道!$V$19:$V$22,卡牌属性!$B144))</f>
        <v>297</v>
      </c>
      <c r="E144" s="18">
        <f>INT(INDEX(地狱道!$M$19:$R$27,卡牌属性!$C144,卡牌属性!E$2)*INDEX(地狱道!$V$19:$V$22,卡牌属性!$B144))</f>
        <v>27</v>
      </c>
      <c r="F144" s="18">
        <f>INT(INDEX(地狱道!$M$19:$R$27,卡牌属性!$C144,卡牌属性!F$2)*INDEX(地狱道!$V$19:$V$22,卡牌属性!$B144))</f>
        <v>54</v>
      </c>
      <c r="G144" s="18">
        <f>INT(INDEX(地狱道!$M$19:$R$27,卡牌属性!$C144,卡牌属性!G$2)*INDEX(地狱道!$V$19:$V$22,卡牌属性!$B144))</f>
        <v>9292</v>
      </c>
      <c r="H144" s="18">
        <f>INT(INDEX(地狱道!$M$19:$R$27,卡牌属性!$C144,卡牌属性!H$2)*INDEX(地狱道!$V$19:$V$22,卡牌属性!$B144))</f>
        <v>832</v>
      </c>
      <c r="I144" s="18">
        <f>INT(INDEX(地狱道!$M$19:$R$27,卡牌属性!$C144,卡牌属性!I$2)*INDEX(地狱道!$V$19:$V$22,卡牌属性!$B144))</f>
        <v>1665</v>
      </c>
    </row>
    <row r="145" spans="1:9" ht="16.5" x14ac:dyDescent="0.2">
      <c r="A145" s="14">
        <v>1102001</v>
      </c>
      <c r="B145" s="14">
        <f>VLOOKUP(A145,卡牌!$B$4:$C$39,2,FALSE)</f>
        <v>4</v>
      </c>
      <c r="C145" s="14">
        <v>7</v>
      </c>
      <c r="D145" s="18">
        <f>INT(INDEX(地狱道!$M$19:$R$27,卡牌属性!$C145,卡牌属性!D$2)*INDEX(地狱道!$V$19:$V$22,卡牌属性!$B145))</f>
        <v>363</v>
      </c>
      <c r="E145" s="18">
        <f>INT(INDEX(地狱道!$M$19:$R$27,卡牌属性!$C145,卡牌属性!E$2)*INDEX(地狱道!$V$19:$V$22,卡牌属性!$B145))</f>
        <v>33</v>
      </c>
      <c r="F145" s="18">
        <f>INT(INDEX(地狱道!$M$19:$R$27,卡牌属性!$C145,卡牌属性!F$2)*INDEX(地狱道!$V$19:$V$22,卡牌属性!$B145))</f>
        <v>66</v>
      </c>
      <c r="G145" s="18">
        <f>INT(INDEX(地狱道!$M$19:$R$27,卡牌属性!$C145,卡牌属性!G$2)*INDEX(地狱道!$V$19:$V$22,卡牌属性!$B145))</f>
        <v>12262</v>
      </c>
      <c r="H145" s="18">
        <f>INT(INDEX(地狱道!$M$19:$R$27,卡牌属性!$C145,卡牌属性!H$2)*INDEX(地狱道!$V$19:$V$22,卡牌属性!$B145))</f>
        <v>1102</v>
      </c>
      <c r="I145" s="18">
        <f>INT(INDEX(地狱道!$M$19:$R$27,卡牌属性!$C145,卡牌属性!I$2)*INDEX(地狱道!$V$19:$V$22,卡牌属性!$B145))</f>
        <v>2205</v>
      </c>
    </row>
    <row r="146" spans="1:9" ht="16.5" x14ac:dyDescent="0.2">
      <c r="A146" s="14">
        <v>1102001</v>
      </c>
      <c r="B146" s="14">
        <f>VLOOKUP(A146,卡牌!$B$4:$C$39,2,FALSE)</f>
        <v>4</v>
      </c>
      <c r="C146" s="14">
        <v>8</v>
      </c>
      <c r="D146" s="18">
        <f>INT(INDEX(地狱道!$M$19:$R$27,卡牌属性!$C146,卡牌属性!D$2)*INDEX(地狱道!$V$19:$V$22,卡牌属性!$B146))</f>
        <v>429</v>
      </c>
      <c r="E146" s="18">
        <f>INT(INDEX(地狱道!$M$19:$R$27,卡牌属性!$C146,卡牌属性!E$2)*INDEX(地狱道!$V$19:$V$22,卡牌属性!$B146))</f>
        <v>39</v>
      </c>
      <c r="F146" s="18">
        <f>INT(INDEX(地狱道!$M$19:$R$27,卡牌属性!$C146,卡牌属性!F$2)*INDEX(地狱道!$V$19:$V$22,卡牌属性!$B146))</f>
        <v>78</v>
      </c>
      <c r="G146" s="18">
        <f>INT(INDEX(地狱道!$M$19:$R$27,卡牌属性!$C146,卡牌属性!G$2)*INDEX(地狱道!$V$19:$V$22,卡牌属性!$B146))</f>
        <v>15892</v>
      </c>
      <c r="H146" s="18">
        <f>INT(INDEX(地狱道!$M$19:$R$27,卡牌属性!$C146,卡牌属性!H$2)*INDEX(地狱道!$V$19:$V$22,卡牌属性!$B146))</f>
        <v>1432</v>
      </c>
      <c r="I146" s="18">
        <f>INT(INDEX(地狱道!$M$19:$R$27,卡牌属性!$C146,卡牌属性!I$2)*INDEX(地狱道!$V$19:$V$22,卡牌属性!$B146))</f>
        <v>2865</v>
      </c>
    </row>
    <row r="147" spans="1:9" ht="16.5" x14ac:dyDescent="0.2">
      <c r="A147" s="14">
        <v>1102001</v>
      </c>
      <c r="B147" s="14">
        <f>VLOOKUP(A147,卡牌!$B$4:$C$39,2,FALSE)</f>
        <v>4</v>
      </c>
      <c r="C147" s="14">
        <v>9</v>
      </c>
      <c r="D147" s="18">
        <f>INT(INDEX(地狱道!$M$19:$R$27,卡牌属性!$C147,卡牌属性!D$2)*INDEX(地狱道!$V$19:$V$22,卡牌属性!$B147))</f>
        <v>495</v>
      </c>
      <c r="E147" s="18">
        <f>INT(INDEX(地狱道!$M$19:$R$27,卡牌属性!$C147,卡牌属性!E$2)*INDEX(地狱道!$V$19:$V$22,卡牌属性!$B147))</f>
        <v>45</v>
      </c>
      <c r="F147" s="18">
        <f>INT(INDEX(地狱道!$M$19:$R$27,卡牌属性!$C147,卡牌属性!F$2)*INDEX(地狱道!$V$19:$V$22,卡牌属性!$B147))</f>
        <v>90</v>
      </c>
      <c r="G147" s="18">
        <f>INT(INDEX(地狱道!$M$19:$R$27,卡牌属性!$C147,卡牌属性!G$2)*INDEX(地狱道!$V$19:$V$22,卡牌属性!$B147))</f>
        <v>20182</v>
      </c>
      <c r="H147" s="18">
        <f>INT(INDEX(地狱道!$M$19:$R$27,卡牌属性!$C147,卡牌属性!H$2)*INDEX(地狱道!$V$19:$V$22,卡牌属性!$B147))</f>
        <v>1822</v>
      </c>
      <c r="I147" s="18">
        <f>INT(INDEX(地狱道!$M$19:$R$27,卡牌属性!$C147,卡牌属性!I$2)*INDEX(地狱道!$V$19:$V$22,卡牌属性!$B147))</f>
        <v>3645</v>
      </c>
    </row>
    <row r="148" spans="1:9" ht="16.5" x14ac:dyDescent="0.2">
      <c r="A148" s="14">
        <v>1102002</v>
      </c>
      <c r="B148" s="14">
        <f>VLOOKUP(A148,卡牌!$B$4:$C$39,2,FALSE)</f>
        <v>3</v>
      </c>
      <c r="C148" s="14">
        <v>1</v>
      </c>
      <c r="D148" s="18">
        <f>INT(INDEX(地狱道!$M$19:$R$27,卡牌属性!$C148,卡牌属性!D$2)*INDEX(地狱道!$V$19:$V$22,卡牌属性!$B148))</f>
        <v>66</v>
      </c>
      <c r="E148" s="18">
        <f>INT(INDEX(地狱道!$M$19:$R$27,卡牌属性!$C148,卡牌属性!E$2)*INDEX(地狱道!$V$19:$V$22,卡牌属性!$B148))</f>
        <v>6</v>
      </c>
      <c r="F148" s="18">
        <f>INT(INDEX(地狱道!$M$19:$R$27,卡牌属性!$C148,卡牌属性!F$2)*INDEX(地狱道!$V$19:$V$22,卡牌属性!$B148))</f>
        <v>12</v>
      </c>
      <c r="G148" s="18">
        <f>INT(INDEX(地狱道!$M$19:$R$27,卡牌属性!$C148,卡牌属性!G$2)*INDEX(地狱道!$V$19:$V$22,卡牌属性!$B148))</f>
        <v>240</v>
      </c>
      <c r="H148" s="18">
        <f>INT(INDEX(地狱道!$M$19:$R$27,卡牌属性!$C148,卡牌属性!H$2)*INDEX(地狱道!$V$19:$V$22,卡牌属性!$B148))</f>
        <v>12</v>
      </c>
      <c r="I148" s="18">
        <f>INT(INDEX(地狱道!$M$19:$R$27,卡牌属性!$C148,卡牌属性!I$2)*INDEX(地狱道!$V$19:$V$22,卡牌属性!$B148))</f>
        <v>24</v>
      </c>
    </row>
    <row r="149" spans="1:9" ht="16.5" x14ac:dyDescent="0.2">
      <c r="A149" s="14">
        <v>1102002</v>
      </c>
      <c r="B149" s="14">
        <f>VLOOKUP(A149,卡牌!$B$4:$C$39,2,FALSE)</f>
        <v>3</v>
      </c>
      <c r="C149" s="14">
        <v>2</v>
      </c>
      <c r="D149" s="18">
        <f>INT(INDEX(地狱道!$M$19:$R$27,卡牌属性!$C149,卡牌属性!D$2)*INDEX(地狱道!$V$19:$V$22,卡牌属性!$B149))</f>
        <v>92</v>
      </c>
      <c r="E149" s="18">
        <f>INT(INDEX(地狱道!$M$19:$R$27,卡牌属性!$C149,卡牌属性!E$2)*INDEX(地狱道!$V$19:$V$22,卡牌属性!$B149))</f>
        <v>8</v>
      </c>
      <c r="F149" s="18">
        <f>INT(INDEX(地狱道!$M$19:$R$27,卡牌属性!$C149,卡牌属性!F$2)*INDEX(地狱道!$V$19:$V$22,卡牌属性!$B149))</f>
        <v>16</v>
      </c>
      <c r="G149" s="18">
        <f>INT(INDEX(地狱道!$M$19:$R$27,卡牌属性!$C149,卡牌属性!G$2)*INDEX(地狱道!$V$19:$V$22,卡牌属性!$B149))</f>
        <v>1164</v>
      </c>
      <c r="H149" s="18">
        <f>INT(INDEX(地狱道!$M$19:$R$27,卡牌属性!$C149,卡牌属性!H$2)*INDEX(地狱道!$V$19:$V$22,卡牌属性!$B149))</f>
        <v>96</v>
      </c>
      <c r="I149" s="18">
        <f>INT(INDEX(地狱道!$M$19:$R$27,卡牌属性!$C149,卡牌属性!I$2)*INDEX(地狱道!$V$19:$V$22,卡牌属性!$B149))</f>
        <v>192</v>
      </c>
    </row>
    <row r="150" spans="1:9" ht="16.5" x14ac:dyDescent="0.2">
      <c r="A150" s="14">
        <v>1102002</v>
      </c>
      <c r="B150" s="14">
        <f>VLOOKUP(A150,卡牌!$B$4:$C$39,2,FALSE)</f>
        <v>3</v>
      </c>
      <c r="C150" s="14">
        <v>3</v>
      </c>
      <c r="D150" s="18">
        <f>INT(INDEX(地狱道!$M$19:$R$27,卡牌属性!$C150,卡牌属性!D$2)*INDEX(地狱道!$V$19:$V$22,卡牌属性!$B150))</f>
        <v>132</v>
      </c>
      <c r="E150" s="18">
        <f>INT(INDEX(地狱道!$M$19:$R$27,卡牌属性!$C150,卡牌属性!E$2)*INDEX(地狱道!$V$19:$V$22,卡牌属性!$B150))</f>
        <v>12</v>
      </c>
      <c r="F150" s="18">
        <f>INT(INDEX(地狱道!$M$19:$R$27,卡牌属性!$C150,卡牌属性!F$2)*INDEX(地狱道!$V$19:$V$22,卡牌属性!$B150))</f>
        <v>24</v>
      </c>
      <c r="G150" s="18">
        <f>INT(INDEX(地狱道!$M$19:$R$27,卡牌属性!$C150,卡牌属性!G$2)*INDEX(地狱道!$V$19:$V$22,卡牌属性!$B150))</f>
        <v>2550</v>
      </c>
      <c r="H150" s="18">
        <f>INT(INDEX(地狱道!$M$19:$R$27,卡牌属性!$C150,卡牌属性!H$2)*INDEX(地狱道!$V$19:$V$22,卡牌属性!$B150))</f>
        <v>222</v>
      </c>
      <c r="I150" s="18">
        <f>INT(INDEX(地狱道!$M$19:$R$27,卡牌属性!$C150,卡牌属性!I$2)*INDEX(地狱道!$V$19:$V$22,卡牌属性!$B150))</f>
        <v>444</v>
      </c>
    </row>
    <row r="151" spans="1:9" ht="16.5" x14ac:dyDescent="0.2">
      <c r="A151" s="14">
        <v>1102002</v>
      </c>
      <c r="B151" s="14">
        <f>VLOOKUP(A151,卡牌!$B$4:$C$39,2,FALSE)</f>
        <v>3</v>
      </c>
      <c r="C151" s="14">
        <v>4</v>
      </c>
      <c r="D151" s="18">
        <f>INT(INDEX(地狱道!$M$19:$R$27,卡牌属性!$C151,卡牌属性!D$2)*INDEX(地狱道!$V$19:$V$22,卡牌属性!$B151))</f>
        <v>158</v>
      </c>
      <c r="E151" s="18">
        <f>INT(INDEX(地狱道!$M$19:$R$27,卡牌属性!$C151,卡牌属性!E$2)*INDEX(地狱道!$V$19:$V$22,卡牌属性!$B151))</f>
        <v>14</v>
      </c>
      <c r="F151" s="18">
        <f>INT(INDEX(地狱道!$M$19:$R$27,卡牌属性!$C151,卡牌属性!F$2)*INDEX(地狱道!$V$19:$V$22,卡牌属性!$B151))</f>
        <v>28</v>
      </c>
      <c r="G151" s="18">
        <f>INT(INDEX(地狱道!$M$19:$R$27,卡牌属性!$C151,卡牌属性!G$2)*INDEX(地狱道!$V$19:$V$22,卡牌属性!$B151))</f>
        <v>3870</v>
      </c>
      <c r="H151" s="18">
        <f>INT(INDEX(地狱道!$M$19:$R$27,卡牌属性!$C151,卡牌属性!H$2)*INDEX(地狱道!$V$19:$V$22,卡牌属性!$B151))</f>
        <v>342</v>
      </c>
      <c r="I151" s="18">
        <f>INT(INDEX(地狱道!$M$19:$R$27,卡牌属性!$C151,卡牌属性!I$2)*INDEX(地狱道!$V$19:$V$22,卡牌属性!$B151))</f>
        <v>684</v>
      </c>
    </row>
    <row r="152" spans="1:9" ht="16.5" x14ac:dyDescent="0.2">
      <c r="A152" s="14">
        <v>1102002</v>
      </c>
      <c r="B152" s="14">
        <f>VLOOKUP(A152,卡牌!$B$4:$C$39,2,FALSE)</f>
        <v>3</v>
      </c>
      <c r="C152" s="14">
        <v>5</v>
      </c>
      <c r="D152" s="18">
        <f>INT(INDEX(地狱道!$M$19:$R$27,卡牌属性!$C152,卡牌属性!D$2)*INDEX(地狱道!$V$19:$V$22,卡牌属性!$B152))</f>
        <v>198</v>
      </c>
      <c r="E152" s="18">
        <f>INT(INDEX(地狱道!$M$19:$R$27,卡牌属性!$C152,卡牌属性!E$2)*INDEX(地狱道!$V$19:$V$22,卡牌属性!$B152))</f>
        <v>18</v>
      </c>
      <c r="F152" s="18">
        <f>INT(INDEX(地狱道!$M$19:$R$27,卡牌属性!$C152,卡牌属性!F$2)*INDEX(地狱道!$V$19:$V$22,卡牌属性!$B152))</f>
        <v>36</v>
      </c>
      <c r="G152" s="18">
        <f>INT(INDEX(地狱道!$M$19:$R$27,卡牌属性!$C152,卡牌属性!G$2)*INDEX(地狱道!$V$19:$V$22,卡牌属性!$B152))</f>
        <v>5454</v>
      </c>
      <c r="H152" s="18">
        <f>INT(INDEX(地狱道!$M$19:$R$27,卡牌属性!$C152,卡牌属性!H$2)*INDEX(地狱道!$V$19:$V$22,卡牌属性!$B152))</f>
        <v>486</v>
      </c>
      <c r="I152" s="18">
        <f>INT(INDEX(地狱道!$M$19:$R$27,卡牌属性!$C152,卡牌属性!I$2)*INDEX(地狱道!$V$19:$V$22,卡牌属性!$B152))</f>
        <v>972</v>
      </c>
    </row>
    <row r="153" spans="1:9" ht="16.5" x14ac:dyDescent="0.2">
      <c r="A153" s="14">
        <v>1102002</v>
      </c>
      <c r="B153" s="14">
        <f>VLOOKUP(A153,卡牌!$B$4:$C$39,2,FALSE)</f>
        <v>3</v>
      </c>
      <c r="C153" s="14">
        <v>6</v>
      </c>
      <c r="D153" s="18">
        <f>INT(INDEX(地狱道!$M$19:$R$27,卡牌属性!$C153,卡牌属性!D$2)*INDEX(地狱道!$V$19:$V$22,卡牌属性!$B153))</f>
        <v>237</v>
      </c>
      <c r="E153" s="18">
        <f>INT(INDEX(地狱道!$M$19:$R$27,卡牌属性!$C153,卡牌属性!E$2)*INDEX(地狱道!$V$19:$V$22,卡牌属性!$B153))</f>
        <v>21</v>
      </c>
      <c r="F153" s="18">
        <f>INT(INDEX(地狱道!$M$19:$R$27,卡牌属性!$C153,卡牌属性!F$2)*INDEX(地狱道!$V$19:$V$22,卡牌属性!$B153))</f>
        <v>43</v>
      </c>
      <c r="G153" s="18">
        <f>INT(INDEX(地狱道!$M$19:$R$27,卡牌属性!$C153,卡牌属性!G$2)*INDEX(地狱道!$V$19:$V$22,卡牌属性!$B153))</f>
        <v>7434</v>
      </c>
      <c r="H153" s="18">
        <f>INT(INDEX(地狱道!$M$19:$R$27,卡牌属性!$C153,卡牌属性!H$2)*INDEX(地狱道!$V$19:$V$22,卡牌属性!$B153))</f>
        <v>666</v>
      </c>
      <c r="I153" s="18">
        <f>INT(INDEX(地狱道!$M$19:$R$27,卡牌属性!$C153,卡牌属性!I$2)*INDEX(地狱道!$V$19:$V$22,卡牌属性!$B153))</f>
        <v>1332</v>
      </c>
    </row>
    <row r="154" spans="1:9" ht="16.5" x14ac:dyDescent="0.2">
      <c r="A154" s="14">
        <v>1102002</v>
      </c>
      <c r="B154" s="14">
        <f>VLOOKUP(A154,卡牌!$B$4:$C$39,2,FALSE)</f>
        <v>3</v>
      </c>
      <c r="C154" s="14">
        <v>7</v>
      </c>
      <c r="D154" s="18">
        <f>INT(INDEX(地狱道!$M$19:$R$27,卡牌属性!$C154,卡牌属性!D$2)*INDEX(地狱道!$V$19:$V$22,卡牌属性!$B154))</f>
        <v>290</v>
      </c>
      <c r="E154" s="18">
        <f>INT(INDEX(地狱道!$M$19:$R$27,卡牌属性!$C154,卡牌属性!E$2)*INDEX(地狱道!$V$19:$V$22,卡牌属性!$B154))</f>
        <v>26</v>
      </c>
      <c r="F154" s="18">
        <f>INT(INDEX(地狱道!$M$19:$R$27,卡牌属性!$C154,卡牌属性!F$2)*INDEX(地狱道!$V$19:$V$22,卡牌属性!$B154))</f>
        <v>52</v>
      </c>
      <c r="G154" s="18">
        <f>INT(INDEX(地狱道!$M$19:$R$27,卡牌属性!$C154,卡牌属性!G$2)*INDEX(地狱道!$V$19:$V$22,卡牌属性!$B154))</f>
        <v>9810</v>
      </c>
      <c r="H154" s="18">
        <f>INT(INDEX(地狱道!$M$19:$R$27,卡牌属性!$C154,卡牌属性!H$2)*INDEX(地狱道!$V$19:$V$22,卡牌属性!$B154))</f>
        <v>882</v>
      </c>
      <c r="I154" s="18">
        <f>INT(INDEX(地狱道!$M$19:$R$27,卡牌属性!$C154,卡牌属性!I$2)*INDEX(地狱道!$V$19:$V$22,卡牌属性!$B154))</f>
        <v>1764</v>
      </c>
    </row>
    <row r="155" spans="1:9" ht="16.5" x14ac:dyDescent="0.2">
      <c r="A155" s="14">
        <v>1102002</v>
      </c>
      <c r="B155" s="14">
        <f>VLOOKUP(A155,卡牌!$B$4:$C$39,2,FALSE)</f>
        <v>3</v>
      </c>
      <c r="C155" s="14">
        <v>8</v>
      </c>
      <c r="D155" s="18">
        <f>INT(INDEX(地狱道!$M$19:$R$27,卡牌属性!$C155,卡牌属性!D$2)*INDEX(地狱道!$V$19:$V$22,卡牌属性!$B155))</f>
        <v>343</v>
      </c>
      <c r="E155" s="18">
        <f>INT(INDEX(地狱道!$M$19:$R$27,卡牌属性!$C155,卡牌属性!E$2)*INDEX(地狱道!$V$19:$V$22,卡牌属性!$B155))</f>
        <v>31</v>
      </c>
      <c r="F155" s="18">
        <f>INT(INDEX(地狱道!$M$19:$R$27,卡牌属性!$C155,卡牌属性!F$2)*INDEX(地狱道!$V$19:$V$22,卡牌属性!$B155))</f>
        <v>62</v>
      </c>
      <c r="G155" s="18">
        <f>INT(INDEX(地狱道!$M$19:$R$27,卡牌属性!$C155,卡牌属性!G$2)*INDEX(地狱道!$V$19:$V$22,卡牌属性!$B155))</f>
        <v>12714</v>
      </c>
      <c r="H155" s="18">
        <f>INT(INDEX(地狱道!$M$19:$R$27,卡牌属性!$C155,卡牌属性!H$2)*INDEX(地狱道!$V$19:$V$22,卡牌属性!$B155))</f>
        <v>1146</v>
      </c>
      <c r="I155" s="18">
        <f>INT(INDEX(地狱道!$M$19:$R$27,卡牌属性!$C155,卡牌属性!I$2)*INDEX(地狱道!$V$19:$V$22,卡牌属性!$B155))</f>
        <v>2292</v>
      </c>
    </row>
    <row r="156" spans="1:9" ht="16.5" x14ac:dyDescent="0.2">
      <c r="A156" s="14">
        <v>1102002</v>
      </c>
      <c r="B156" s="14">
        <f>VLOOKUP(A156,卡牌!$B$4:$C$39,2,FALSE)</f>
        <v>3</v>
      </c>
      <c r="C156" s="14">
        <v>9</v>
      </c>
      <c r="D156" s="18">
        <f>INT(INDEX(地狱道!$M$19:$R$27,卡牌属性!$C156,卡牌属性!D$2)*INDEX(地狱道!$V$19:$V$22,卡牌属性!$B156))</f>
        <v>396</v>
      </c>
      <c r="E156" s="18">
        <f>INT(INDEX(地狱道!$M$19:$R$27,卡牌属性!$C156,卡牌属性!E$2)*INDEX(地狱道!$V$19:$V$22,卡牌属性!$B156))</f>
        <v>36</v>
      </c>
      <c r="F156" s="18">
        <f>INT(INDEX(地狱道!$M$19:$R$27,卡牌属性!$C156,卡牌属性!F$2)*INDEX(地狱道!$V$19:$V$22,卡牌属性!$B156))</f>
        <v>72</v>
      </c>
      <c r="G156" s="18">
        <f>INT(INDEX(地狱道!$M$19:$R$27,卡牌属性!$C156,卡牌属性!G$2)*INDEX(地狱道!$V$19:$V$22,卡牌属性!$B156))</f>
        <v>16146</v>
      </c>
      <c r="H156" s="18">
        <f>INT(INDEX(地狱道!$M$19:$R$27,卡牌属性!$C156,卡牌属性!H$2)*INDEX(地狱道!$V$19:$V$22,卡牌属性!$B156))</f>
        <v>1458</v>
      </c>
      <c r="I156" s="18">
        <f>INT(INDEX(地狱道!$M$19:$R$27,卡牌属性!$C156,卡牌属性!I$2)*INDEX(地狱道!$V$19:$V$22,卡牌属性!$B156))</f>
        <v>2916</v>
      </c>
    </row>
    <row r="157" spans="1:9" ht="16.5" x14ac:dyDescent="0.2">
      <c r="A157" s="14">
        <v>1102003</v>
      </c>
      <c r="B157" s="14">
        <f>VLOOKUP(A157,卡牌!$B$4:$C$39,2,FALSE)</f>
        <v>3</v>
      </c>
      <c r="C157" s="14">
        <v>1</v>
      </c>
      <c r="D157" s="18">
        <f>INT(INDEX(地狱道!$M$19:$R$27,卡牌属性!$C157,卡牌属性!D$2)*INDEX(地狱道!$V$19:$V$22,卡牌属性!$B157))</f>
        <v>66</v>
      </c>
      <c r="E157" s="18">
        <f>INT(INDEX(地狱道!$M$19:$R$27,卡牌属性!$C157,卡牌属性!E$2)*INDEX(地狱道!$V$19:$V$22,卡牌属性!$B157))</f>
        <v>6</v>
      </c>
      <c r="F157" s="18">
        <f>INT(INDEX(地狱道!$M$19:$R$27,卡牌属性!$C157,卡牌属性!F$2)*INDEX(地狱道!$V$19:$V$22,卡牌属性!$B157))</f>
        <v>12</v>
      </c>
      <c r="G157" s="18">
        <f>INT(INDEX(地狱道!$M$19:$R$27,卡牌属性!$C157,卡牌属性!G$2)*INDEX(地狱道!$V$19:$V$22,卡牌属性!$B157))</f>
        <v>240</v>
      </c>
      <c r="H157" s="18">
        <f>INT(INDEX(地狱道!$M$19:$R$27,卡牌属性!$C157,卡牌属性!H$2)*INDEX(地狱道!$V$19:$V$22,卡牌属性!$B157))</f>
        <v>12</v>
      </c>
      <c r="I157" s="18">
        <f>INT(INDEX(地狱道!$M$19:$R$27,卡牌属性!$C157,卡牌属性!I$2)*INDEX(地狱道!$V$19:$V$22,卡牌属性!$B157))</f>
        <v>24</v>
      </c>
    </row>
    <row r="158" spans="1:9" ht="16.5" x14ac:dyDescent="0.2">
      <c r="A158" s="14">
        <v>1102003</v>
      </c>
      <c r="B158" s="14">
        <f>VLOOKUP(A158,卡牌!$B$4:$C$39,2,FALSE)</f>
        <v>3</v>
      </c>
      <c r="C158" s="14">
        <v>2</v>
      </c>
      <c r="D158" s="18">
        <f>INT(INDEX(地狱道!$M$19:$R$27,卡牌属性!$C158,卡牌属性!D$2)*INDEX(地狱道!$V$19:$V$22,卡牌属性!$B158))</f>
        <v>92</v>
      </c>
      <c r="E158" s="18">
        <f>INT(INDEX(地狱道!$M$19:$R$27,卡牌属性!$C158,卡牌属性!E$2)*INDEX(地狱道!$V$19:$V$22,卡牌属性!$B158))</f>
        <v>8</v>
      </c>
      <c r="F158" s="18">
        <f>INT(INDEX(地狱道!$M$19:$R$27,卡牌属性!$C158,卡牌属性!F$2)*INDEX(地狱道!$V$19:$V$22,卡牌属性!$B158))</f>
        <v>16</v>
      </c>
      <c r="G158" s="18">
        <f>INT(INDEX(地狱道!$M$19:$R$27,卡牌属性!$C158,卡牌属性!G$2)*INDEX(地狱道!$V$19:$V$22,卡牌属性!$B158))</f>
        <v>1164</v>
      </c>
      <c r="H158" s="18">
        <f>INT(INDEX(地狱道!$M$19:$R$27,卡牌属性!$C158,卡牌属性!H$2)*INDEX(地狱道!$V$19:$V$22,卡牌属性!$B158))</f>
        <v>96</v>
      </c>
      <c r="I158" s="18">
        <f>INT(INDEX(地狱道!$M$19:$R$27,卡牌属性!$C158,卡牌属性!I$2)*INDEX(地狱道!$V$19:$V$22,卡牌属性!$B158))</f>
        <v>192</v>
      </c>
    </row>
    <row r="159" spans="1:9" ht="16.5" x14ac:dyDescent="0.2">
      <c r="A159" s="14">
        <v>1102003</v>
      </c>
      <c r="B159" s="14">
        <f>VLOOKUP(A159,卡牌!$B$4:$C$39,2,FALSE)</f>
        <v>3</v>
      </c>
      <c r="C159" s="14">
        <v>3</v>
      </c>
      <c r="D159" s="18">
        <f>INT(INDEX(地狱道!$M$19:$R$27,卡牌属性!$C159,卡牌属性!D$2)*INDEX(地狱道!$V$19:$V$22,卡牌属性!$B159))</f>
        <v>132</v>
      </c>
      <c r="E159" s="18">
        <f>INT(INDEX(地狱道!$M$19:$R$27,卡牌属性!$C159,卡牌属性!E$2)*INDEX(地狱道!$V$19:$V$22,卡牌属性!$B159))</f>
        <v>12</v>
      </c>
      <c r="F159" s="18">
        <f>INT(INDEX(地狱道!$M$19:$R$27,卡牌属性!$C159,卡牌属性!F$2)*INDEX(地狱道!$V$19:$V$22,卡牌属性!$B159))</f>
        <v>24</v>
      </c>
      <c r="G159" s="18">
        <f>INT(INDEX(地狱道!$M$19:$R$27,卡牌属性!$C159,卡牌属性!G$2)*INDEX(地狱道!$V$19:$V$22,卡牌属性!$B159))</f>
        <v>2550</v>
      </c>
      <c r="H159" s="18">
        <f>INT(INDEX(地狱道!$M$19:$R$27,卡牌属性!$C159,卡牌属性!H$2)*INDEX(地狱道!$V$19:$V$22,卡牌属性!$B159))</f>
        <v>222</v>
      </c>
      <c r="I159" s="18">
        <f>INT(INDEX(地狱道!$M$19:$R$27,卡牌属性!$C159,卡牌属性!I$2)*INDEX(地狱道!$V$19:$V$22,卡牌属性!$B159))</f>
        <v>444</v>
      </c>
    </row>
    <row r="160" spans="1:9" ht="16.5" x14ac:dyDescent="0.2">
      <c r="A160" s="14">
        <v>1102003</v>
      </c>
      <c r="B160" s="14">
        <f>VLOOKUP(A160,卡牌!$B$4:$C$39,2,FALSE)</f>
        <v>3</v>
      </c>
      <c r="C160" s="14">
        <v>4</v>
      </c>
      <c r="D160" s="18">
        <f>INT(INDEX(地狱道!$M$19:$R$27,卡牌属性!$C160,卡牌属性!D$2)*INDEX(地狱道!$V$19:$V$22,卡牌属性!$B160))</f>
        <v>158</v>
      </c>
      <c r="E160" s="18">
        <f>INT(INDEX(地狱道!$M$19:$R$27,卡牌属性!$C160,卡牌属性!E$2)*INDEX(地狱道!$V$19:$V$22,卡牌属性!$B160))</f>
        <v>14</v>
      </c>
      <c r="F160" s="18">
        <f>INT(INDEX(地狱道!$M$19:$R$27,卡牌属性!$C160,卡牌属性!F$2)*INDEX(地狱道!$V$19:$V$22,卡牌属性!$B160))</f>
        <v>28</v>
      </c>
      <c r="G160" s="18">
        <f>INT(INDEX(地狱道!$M$19:$R$27,卡牌属性!$C160,卡牌属性!G$2)*INDEX(地狱道!$V$19:$V$22,卡牌属性!$B160))</f>
        <v>3870</v>
      </c>
      <c r="H160" s="18">
        <f>INT(INDEX(地狱道!$M$19:$R$27,卡牌属性!$C160,卡牌属性!H$2)*INDEX(地狱道!$V$19:$V$22,卡牌属性!$B160))</f>
        <v>342</v>
      </c>
      <c r="I160" s="18">
        <f>INT(INDEX(地狱道!$M$19:$R$27,卡牌属性!$C160,卡牌属性!I$2)*INDEX(地狱道!$V$19:$V$22,卡牌属性!$B160))</f>
        <v>684</v>
      </c>
    </row>
    <row r="161" spans="1:9" ht="16.5" x14ac:dyDescent="0.2">
      <c r="A161" s="14">
        <v>1102003</v>
      </c>
      <c r="B161" s="14">
        <f>VLOOKUP(A161,卡牌!$B$4:$C$39,2,FALSE)</f>
        <v>3</v>
      </c>
      <c r="C161" s="14">
        <v>5</v>
      </c>
      <c r="D161" s="18">
        <f>INT(INDEX(地狱道!$M$19:$R$27,卡牌属性!$C161,卡牌属性!D$2)*INDEX(地狱道!$V$19:$V$22,卡牌属性!$B161))</f>
        <v>198</v>
      </c>
      <c r="E161" s="18">
        <f>INT(INDEX(地狱道!$M$19:$R$27,卡牌属性!$C161,卡牌属性!E$2)*INDEX(地狱道!$V$19:$V$22,卡牌属性!$B161))</f>
        <v>18</v>
      </c>
      <c r="F161" s="18">
        <f>INT(INDEX(地狱道!$M$19:$R$27,卡牌属性!$C161,卡牌属性!F$2)*INDEX(地狱道!$V$19:$V$22,卡牌属性!$B161))</f>
        <v>36</v>
      </c>
      <c r="G161" s="18">
        <f>INT(INDEX(地狱道!$M$19:$R$27,卡牌属性!$C161,卡牌属性!G$2)*INDEX(地狱道!$V$19:$V$22,卡牌属性!$B161))</f>
        <v>5454</v>
      </c>
      <c r="H161" s="18">
        <f>INT(INDEX(地狱道!$M$19:$R$27,卡牌属性!$C161,卡牌属性!H$2)*INDEX(地狱道!$V$19:$V$22,卡牌属性!$B161))</f>
        <v>486</v>
      </c>
      <c r="I161" s="18">
        <f>INT(INDEX(地狱道!$M$19:$R$27,卡牌属性!$C161,卡牌属性!I$2)*INDEX(地狱道!$V$19:$V$22,卡牌属性!$B161))</f>
        <v>972</v>
      </c>
    </row>
    <row r="162" spans="1:9" ht="16.5" x14ac:dyDescent="0.2">
      <c r="A162" s="14">
        <v>1102003</v>
      </c>
      <c r="B162" s="14">
        <f>VLOOKUP(A162,卡牌!$B$4:$C$39,2,FALSE)</f>
        <v>3</v>
      </c>
      <c r="C162" s="14">
        <v>6</v>
      </c>
      <c r="D162" s="18">
        <f>INT(INDEX(地狱道!$M$19:$R$27,卡牌属性!$C162,卡牌属性!D$2)*INDEX(地狱道!$V$19:$V$22,卡牌属性!$B162))</f>
        <v>237</v>
      </c>
      <c r="E162" s="18">
        <f>INT(INDEX(地狱道!$M$19:$R$27,卡牌属性!$C162,卡牌属性!E$2)*INDEX(地狱道!$V$19:$V$22,卡牌属性!$B162))</f>
        <v>21</v>
      </c>
      <c r="F162" s="18">
        <f>INT(INDEX(地狱道!$M$19:$R$27,卡牌属性!$C162,卡牌属性!F$2)*INDEX(地狱道!$V$19:$V$22,卡牌属性!$B162))</f>
        <v>43</v>
      </c>
      <c r="G162" s="18">
        <f>INT(INDEX(地狱道!$M$19:$R$27,卡牌属性!$C162,卡牌属性!G$2)*INDEX(地狱道!$V$19:$V$22,卡牌属性!$B162))</f>
        <v>7434</v>
      </c>
      <c r="H162" s="18">
        <f>INT(INDEX(地狱道!$M$19:$R$27,卡牌属性!$C162,卡牌属性!H$2)*INDEX(地狱道!$V$19:$V$22,卡牌属性!$B162))</f>
        <v>666</v>
      </c>
      <c r="I162" s="18">
        <f>INT(INDEX(地狱道!$M$19:$R$27,卡牌属性!$C162,卡牌属性!I$2)*INDEX(地狱道!$V$19:$V$22,卡牌属性!$B162))</f>
        <v>1332</v>
      </c>
    </row>
    <row r="163" spans="1:9" ht="16.5" x14ac:dyDescent="0.2">
      <c r="A163" s="14">
        <v>1102003</v>
      </c>
      <c r="B163" s="14">
        <f>VLOOKUP(A163,卡牌!$B$4:$C$39,2,FALSE)</f>
        <v>3</v>
      </c>
      <c r="C163" s="14">
        <v>7</v>
      </c>
      <c r="D163" s="18">
        <f>INT(INDEX(地狱道!$M$19:$R$27,卡牌属性!$C163,卡牌属性!D$2)*INDEX(地狱道!$V$19:$V$22,卡牌属性!$B163))</f>
        <v>290</v>
      </c>
      <c r="E163" s="18">
        <f>INT(INDEX(地狱道!$M$19:$R$27,卡牌属性!$C163,卡牌属性!E$2)*INDEX(地狱道!$V$19:$V$22,卡牌属性!$B163))</f>
        <v>26</v>
      </c>
      <c r="F163" s="18">
        <f>INT(INDEX(地狱道!$M$19:$R$27,卡牌属性!$C163,卡牌属性!F$2)*INDEX(地狱道!$V$19:$V$22,卡牌属性!$B163))</f>
        <v>52</v>
      </c>
      <c r="G163" s="18">
        <f>INT(INDEX(地狱道!$M$19:$R$27,卡牌属性!$C163,卡牌属性!G$2)*INDEX(地狱道!$V$19:$V$22,卡牌属性!$B163))</f>
        <v>9810</v>
      </c>
      <c r="H163" s="18">
        <f>INT(INDEX(地狱道!$M$19:$R$27,卡牌属性!$C163,卡牌属性!H$2)*INDEX(地狱道!$V$19:$V$22,卡牌属性!$B163))</f>
        <v>882</v>
      </c>
      <c r="I163" s="18">
        <f>INT(INDEX(地狱道!$M$19:$R$27,卡牌属性!$C163,卡牌属性!I$2)*INDEX(地狱道!$V$19:$V$22,卡牌属性!$B163))</f>
        <v>1764</v>
      </c>
    </row>
    <row r="164" spans="1:9" ht="16.5" x14ac:dyDescent="0.2">
      <c r="A164" s="14">
        <v>1102003</v>
      </c>
      <c r="B164" s="14">
        <f>VLOOKUP(A164,卡牌!$B$4:$C$39,2,FALSE)</f>
        <v>3</v>
      </c>
      <c r="C164" s="14">
        <v>8</v>
      </c>
      <c r="D164" s="18">
        <f>INT(INDEX(地狱道!$M$19:$R$27,卡牌属性!$C164,卡牌属性!D$2)*INDEX(地狱道!$V$19:$V$22,卡牌属性!$B164))</f>
        <v>343</v>
      </c>
      <c r="E164" s="18">
        <f>INT(INDEX(地狱道!$M$19:$R$27,卡牌属性!$C164,卡牌属性!E$2)*INDEX(地狱道!$V$19:$V$22,卡牌属性!$B164))</f>
        <v>31</v>
      </c>
      <c r="F164" s="18">
        <f>INT(INDEX(地狱道!$M$19:$R$27,卡牌属性!$C164,卡牌属性!F$2)*INDEX(地狱道!$V$19:$V$22,卡牌属性!$B164))</f>
        <v>62</v>
      </c>
      <c r="G164" s="18">
        <f>INT(INDEX(地狱道!$M$19:$R$27,卡牌属性!$C164,卡牌属性!G$2)*INDEX(地狱道!$V$19:$V$22,卡牌属性!$B164))</f>
        <v>12714</v>
      </c>
      <c r="H164" s="18">
        <f>INT(INDEX(地狱道!$M$19:$R$27,卡牌属性!$C164,卡牌属性!H$2)*INDEX(地狱道!$V$19:$V$22,卡牌属性!$B164))</f>
        <v>1146</v>
      </c>
      <c r="I164" s="18">
        <f>INT(INDEX(地狱道!$M$19:$R$27,卡牌属性!$C164,卡牌属性!I$2)*INDEX(地狱道!$V$19:$V$22,卡牌属性!$B164))</f>
        <v>2292</v>
      </c>
    </row>
    <row r="165" spans="1:9" ht="16.5" x14ac:dyDescent="0.2">
      <c r="A165" s="14">
        <v>1102003</v>
      </c>
      <c r="B165" s="14">
        <f>VLOOKUP(A165,卡牌!$B$4:$C$39,2,FALSE)</f>
        <v>3</v>
      </c>
      <c r="C165" s="14">
        <v>9</v>
      </c>
      <c r="D165" s="18">
        <f>INT(INDEX(地狱道!$M$19:$R$27,卡牌属性!$C165,卡牌属性!D$2)*INDEX(地狱道!$V$19:$V$22,卡牌属性!$B165))</f>
        <v>396</v>
      </c>
      <c r="E165" s="18">
        <f>INT(INDEX(地狱道!$M$19:$R$27,卡牌属性!$C165,卡牌属性!E$2)*INDEX(地狱道!$V$19:$V$22,卡牌属性!$B165))</f>
        <v>36</v>
      </c>
      <c r="F165" s="18">
        <f>INT(INDEX(地狱道!$M$19:$R$27,卡牌属性!$C165,卡牌属性!F$2)*INDEX(地狱道!$V$19:$V$22,卡牌属性!$B165))</f>
        <v>72</v>
      </c>
      <c r="G165" s="18">
        <f>INT(INDEX(地狱道!$M$19:$R$27,卡牌属性!$C165,卡牌属性!G$2)*INDEX(地狱道!$V$19:$V$22,卡牌属性!$B165))</f>
        <v>16146</v>
      </c>
      <c r="H165" s="18">
        <f>INT(INDEX(地狱道!$M$19:$R$27,卡牌属性!$C165,卡牌属性!H$2)*INDEX(地狱道!$V$19:$V$22,卡牌属性!$B165))</f>
        <v>1458</v>
      </c>
      <c r="I165" s="18">
        <f>INT(INDEX(地狱道!$M$19:$R$27,卡牌属性!$C165,卡牌属性!I$2)*INDEX(地狱道!$V$19:$V$22,卡牌属性!$B165))</f>
        <v>2916</v>
      </c>
    </row>
    <row r="166" spans="1:9" ht="16.5" x14ac:dyDescent="0.2">
      <c r="A166" s="14">
        <v>1102004</v>
      </c>
      <c r="B166" s="14">
        <f>VLOOKUP(A166,卡牌!$B$4:$C$39,2,FALSE)</f>
        <v>2</v>
      </c>
      <c r="C166" s="14">
        <v>1</v>
      </c>
      <c r="D166" s="18">
        <f>INT(INDEX(地狱道!$M$19:$R$27,卡牌属性!$C166,卡牌属性!D$2)*INDEX(地狱道!$V$19:$V$22,卡牌属性!$B166))</f>
        <v>55</v>
      </c>
      <c r="E166" s="18">
        <f>INT(INDEX(地狱道!$M$19:$R$27,卡牌属性!$C166,卡牌属性!E$2)*INDEX(地狱道!$V$19:$V$22,卡牌属性!$B166))</f>
        <v>5</v>
      </c>
      <c r="F166" s="18">
        <f>INT(INDEX(地狱道!$M$19:$R$27,卡牌属性!$C166,卡牌属性!F$2)*INDEX(地狱道!$V$19:$V$22,卡牌属性!$B166))</f>
        <v>10</v>
      </c>
      <c r="G166" s="18">
        <f>INT(INDEX(地狱道!$M$19:$R$27,卡牌属性!$C166,卡牌属性!G$2)*INDEX(地狱道!$V$19:$V$22,卡牌属性!$B166))</f>
        <v>200</v>
      </c>
      <c r="H166" s="18">
        <f>INT(INDEX(地狱道!$M$19:$R$27,卡牌属性!$C166,卡牌属性!H$2)*INDEX(地狱道!$V$19:$V$22,卡牌属性!$B166))</f>
        <v>10</v>
      </c>
      <c r="I166" s="18">
        <f>INT(INDEX(地狱道!$M$19:$R$27,卡牌属性!$C166,卡牌属性!I$2)*INDEX(地狱道!$V$19:$V$22,卡牌属性!$B166))</f>
        <v>20</v>
      </c>
    </row>
    <row r="167" spans="1:9" ht="16.5" x14ac:dyDescent="0.2">
      <c r="A167" s="14">
        <v>1102004</v>
      </c>
      <c r="B167" s="14">
        <f>VLOOKUP(A167,卡牌!$B$4:$C$39,2,FALSE)</f>
        <v>2</v>
      </c>
      <c r="C167" s="14">
        <v>2</v>
      </c>
      <c r="D167" s="18">
        <f>INT(INDEX(地狱道!$M$19:$R$27,卡牌属性!$C167,卡牌属性!D$2)*INDEX(地狱道!$V$19:$V$22,卡牌属性!$B167))</f>
        <v>77</v>
      </c>
      <c r="E167" s="18">
        <f>INT(INDEX(地狱道!$M$19:$R$27,卡牌属性!$C167,卡牌属性!E$2)*INDEX(地狱道!$V$19:$V$22,卡牌属性!$B167))</f>
        <v>7</v>
      </c>
      <c r="F167" s="18">
        <f>INT(INDEX(地狱道!$M$19:$R$27,卡牌属性!$C167,卡牌属性!F$2)*INDEX(地狱道!$V$19:$V$22,卡牌属性!$B167))</f>
        <v>14</v>
      </c>
      <c r="G167" s="18">
        <f>INT(INDEX(地狱道!$M$19:$R$27,卡牌属性!$C167,卡牌属性!G$2)*INDEX(地狱道!$V$19:$V$22,卡牌属性!$B167))</f>
        <v>970</v>
      </c>
      <c r="H167" s="18">
        <f>INT(INDEX(地狱道!$M$19:$R$27,卡牌属性!$C167,卡牌属性!H$2)*INDEX(地狱道!$V$19:$V$22,卡牌属性!$B167))</f>
        <v>80</v>
      </c>
      <c r="I167" s="18">
        <f>INT(INDEX(地狱道!$M$19:$R$27,卡牌属性!$C167,卡牌属性!I$2)*INDEX(地狱道!$V$19:$V$22,卡牌属性!$B167))</f>
        <v>160</v>
      </c>
    </row>
    <row r="168" spans="1:9" ht="16.5" x14ac:dyDescent="0.2">
      <c r="A168" s="14">
        <v>1102004</v>
      </c>
      <c r="B168" s="14">
        <f>VLOOKUP(A168,卡牌!$B$4:$C$39,2,FALSE)</f>
        <v>2</v>
      </c>
      <c r="C168" s="14">
        <v>3</v>
      </c>
      <c r="D168" s="18">
        <f>INT(INDEX(地狱道!$M$19:$R$27,卡牌属性!$C168,卡牌属性!D$2)*INDEX(地狱道!$V$19:$V$22,卡牌属性!$B168))</f>
        <v>110</v>
      </c>
      <c r="E168" s="18">
        <f>INT(INDEX(地狱道!$M$19:$R$27,卡牌属性!$C168,卡牌属性!E$2)*INDEX(地狱道!$V$19:$V$22,卡牌属性!$B168))</f>
        <v>10</v>
      </c>
      <c r="F168" s="18">
        <f>INT(INDEX(地狱道!$M$19:$R$27,卡牌属性!$C168,卡牌属性!F$2)*INDEX(地狱道!$V$19:$V$22,卡牌属性!$B168))</f>
        <v>20</v>
      </c>
      <c r="G168" s="18">
        <f>INT(INDEX(地狱道!$M$19:$R$27,卡牌属性!$C168,卡牌属性!G$2)*INDEX(地狱道!$V$19:$V$22,卡牌属性!$B168))</f>
        <v>2125</v>
      </c>
      <c r="H168" s="18">
        <f>INT(INDEX(地狱道!$M$19:$R$27,卡牌属性!$C168,卡牌属性!H$2)*INDEX(地狱道!$V$19:$V$22,卡牌属性!$B168))</f>
        <v>185</v>
      </c>
      <c r="I168" s="18">
        <f>INT(INDEX(地狱道!$M$19:$R$27,卡牌属性!$C168,卡牌属性!I$2)*INDEX(地狱道!$V$19:$V$22,卡牌属性!$B168))</f>
        <v>370</v>
      </c>
    </row>
    <row r="169" spans="1:9" ht="16.5" x14ac:dyDescent="0.2">
      <c r="A169" s="14">
        <v>1102004</v>
      </c>
      <c r="B169" s="14">
        <f>VLOOKUP(A169,卡牌!$B$4:$C$39,2,FALSE)</f>
        <v>2</v>
      </c>
      <c r="C169" s="14">
        <v>4</v>
      </c>
      <c r="D169" s="18">
        <f>INT(INDEX(地狱道!$M$19:$R$27,卡牌属性!$C169,卡牌属性!D$2)*INDEX(地狱道!$V$19:$V$22,卡牌属性!$B169))</f>
        <v>132</v>
      </c>
      <c r="E169" s="18">
        <f>INT(INDEX(地狱道!$M$19:$R$27,卡牌属性!$C169,卡牌属性!E$2)*INDEX(地狱道!$V$19:$V$22,卡牌属性!$B169))</f>
        <v>12</v>
      </c>
      <c r="F169" s="18">
        <f>INT(INDEX(地狱道!$M$19:$R$27,卡牌属性!$C169,卡牌属性!F$2)*INDEX(地狱道!$V$19:$V$22,卡牌属性!$B169))</f>
        <v>24</v>
      </c>
      <c r="G169" s="18">
        <f>INT(INDEX(地狱道!$M$19:$R$27,卡牌属性!$C169,卡牌属性!G$2)*INDEX(地狱道!$V$19:$V$22,卡牌属性!$B169))</f>
        <v>3225</v>
      </c>
      <c r="H169" s="18">
        <f>INT(INDEX(地狱道!$M$19:$R$27,卡牌属性!$C169,卡牌属性!H$2)*INDEX(地狱道!$V$19:$V$22,卡牌属性!$B169))</f>
        <v>285</v>
      </c>
      <c r="I169" s="18">
        <f>INT(INDEX(地狱道!$M$19:$R$27,卡牌属性!$C169,卡牌属性!I$2)*INDEX(地狱道!$V$19:$V$22,卡牌属性!$B169))</f>
        <v>570</v>
      </c>
    </row>
    <row r="170" spans="1:9" ht="16.5" x14ac:dyDescent="0.2">
      <c r="A170" s="14">
        <v>1102004</v>
      </c>
      <c r="B170" s="14">
        <f>VLOOKUP(A170,卡牌!$B$4:$C$39,2,FALSE)</f>
        <v>2</v>
      </c>
      <c r="C170" s="14">
        <v>5</v>
      </c>
      <c r="D170" s="18">
        <f>INT(INDEX(地狱道!$M$19:$R$27,卡牌属性!$C170,卡牌属性!D$2)*INDEX(地狱道!$V$19:$V$22,卡牌属性!$B170))</f>
        <v>165</v>
      </c>
      <c r="E170" s="18">
        <f>INT(INDEX(地狱道!$M$19:$R$27,卡牌属性!$C170,卡牌属性!E$2)*INDEX(地狱道!$V$19:$V$22,卡牌属性!$B170))</f>
        <v>15</v>
      </c>
      <c r="F170" s="18">
        <f>INT(INDEX(地狱道!$M$19:$R$27,卡牌属性!$C170,卡牌属性!F$2)*INDEX(地狱道!$V$19:$V$22,卡牌属性!$B170))</f>
        <v>30</v>
      </c>
      <c r="G170" s="18">
        <f>INT(INDEX(地狱道!$M$19:$R$27,卡牌属性!$C170,卡牌属性!G$2)*INDEX(地狱道!$V$19:$V$22,卡牌属性!$B170))</f>
        <v>4545</v>
      </c>
      <c r="H170" s="18">
        <f>INT(INDEX(地狱道!$M$19:$R$27,卡牌属性!$C170,卡牌属性!H$2)*INDEX(地狱道!$V$19:$V$22,卡牌属性!$B170))</f>
        <v>405</v>
      </c>
      <c r="I170" s="18">
        <f>INT(INDEX(地狱道!$M$19:$R$27,卡牌属性!$C170,卡牌属性!I$2)*INDEX(地狱道!$V$19:$V$22,卡牌属性!$B170))</f>
        <v>810</v>
      </c>
    </row>
    <row r="171" spans="1:9" ht="16.5" x14ac:dyDescent="0.2">
      <c r="A171" s="14">
        <v>1102004</v>
      </c>
      <c r="B171" s="14">
        <f>VLOOKUP(A171,卡牌!$B$4:$C$39,2,FALSE)</f>
        <v>2</v>
      </c>
      <c r="C171" s="14">
        <v>6</v>
      </c>
      <c r="D171" s="18">
        <f>INT(INDEX(地狱道!$M$19:$R$27,卡牌属性!$C171,卡牌属性!D$2)*INDEX(地狱道!$V$19:$V$22,卡牌属性!$B171))</f>
        <v>198</v>
      </c>
      <c r="E171" s="18">
        <f>INT(INDEX(地狱道!$M$19:$R$27,卡牌属性!$C171,卡牌属性!E$2)*INDEX(地狱道!$V$19:$V$22,卡牌属性!$B171))</f>
        <v>18</v>
      </c>
      <c r="F171" s="18">
        <f>INT(INDEX(地狱道!$M$19:$R$27,卡牌属性!$C171,卡牌属性!F$2)*INDEX(地狱道!$V$19:$V$22,卡牌属性!$B171))</f>
        <v>36</v>
      </c>
      <c r="G171" s="18">
        <f>INT(INDEX(地狱道!$M$19:$R$27,卡牌属性!$C171,卡牌属性!G$2)*INDEX(地狱道!$V$19:$V$22,卡牌属性!$B171))</f>
        <v>6195</v>
      </c>
      <c r="H171" s="18">
        <f>INT(INDEX(地狱道!$M$19:$R$27,卡牌属性!$C171,卡牌属性!H$2)*INDEX(地狱道!$V$19:$V$22,卡牌属性!$B171))</f>
        <v>555</v>
      </c>
      <c r="I171" s="18">
        <f>INT(INDEX(地狱道!$M$19:$R$27,卡牌属性!$C171,卡牌属性!I$2)*INDEX(地狱道!$V$19:$V$22,卡牌属性!$B171))</f>
        <v>1110</v>
      </c>
    </row>
    <row r="172" spans="1:9" ht="16.5" x14ac:dyDescent="0.2">
      <c r="A172" s="14">
        <v>1102004</v>
      </c>
      <c r="B172" s="14">
        <f>VLOOKUP(A172,卡牌!$B$4:$C$39,2,FALSE)</f>
        <v>2</v>
      </c>
      <c r="C172" s="14">
        <v>7</v>
      </c>
      <c r="D172" s="18">
        <f>INT(INDEX(地狱道!$M$19:$R$27,卡牌属性!$C172,卡牌属性!D$2)*INDEX(地狱道!$V$19:$V$22,卡牌属性!$B172))</f>
        <v>242</v>
      </c>
      <c r="E172" s="18">
        <f>INT(INDEX(地狱道!$M$19:$R$27,卡牌属性!$C172,卡牌属性!E$2)*INDEX(地狱道!$V$19:$V$22,卡牌属性!$B172))</f>
        <v>22</v>
      </c>
      <c r="F172" s="18">
        <f>INT(INDEX(地狱道!$M$19:$R$27,卡牌属性!$C172,卡牌属性!F$2)*INDEX(地狱道!$V$19:$V$22,卡牌属性!$B172))</f>
        <v>44</v>
      </c>
      <c r="G172" s="18">
        <f>INT(INDEX(地狱道!$M$19:$R$27,卡牌属性!$C172,卡牌属性!G$2)*INDEX(地狱道!$V$19:$V$22,卡牌属性!$B172))</f>
        <v>8175</v>
      </c>
      <c r="H172" s="18">
        <f>INT(INDEX(地狱道!$M$19:$R$27,卡牌属性!$C172,卡牌属性!H$2)*INDEX(地狱道!$V$19:$V$22,卡牌属性!$B172))</f>
        <v>735</v>
      </c>
      <c r="I172" s="18">
        <f>INT(INDEX(地狱道!$M$19:$R$27,卡牌属性!$C172,卡牌属性!I$2)*INDEX(地狱道!$V$19:$V$22,卡牌属性!$B172))</f>
        <v>1470</v>
      </c>
    </row>
    <row r="173" spans="1:9" ht="16.5" x14ac:dyDescent="0.2">
      <c r="A173" s="14">
        <v>1102004</v>
      </c>
      <c r="B173" s="14">
        <f>VLOOKUP(A173,卡牌!$B$4:$C$39,2,FALSE)</f>
        <v>2</v>
      </c>
      <c r="C173" s="14">
        <v>8</v>
      </c>
      <c r="D173" s="18">
        <f>INT(INDEX(地狱道!$M$19:$R$27,卡牌属性!$C173,卡牌属性!D$2)*INDEX(地狱道!$V$19:$V$22,卡牌属性!$B173))</f>
        <v>286</v>
      </c>
      <c r="E173" s="18">
        <f>INT(INDEX(地狱道!$M$19:$R$27,卡牌属性!$C173,卡牌属性!E$2)*INDEX(地狱道!$V$19:$V$22,卡牌属性!$B173))</f>
        <v>26</v>
      </c>
      <c r="F173" s="18">
        <f>INT(INDEX(地狱道!$M$19:$R$27,卡牌属性!$C173,卡牌属性!F$2)*INDEX(地狱道!$V$19:$V$22,卡牌属性!$B173))</f>
        <v>52</v>
      </c>
      <c r="G173" s="18">
        <f>INT(INDEX(地狱道!$M$19:$R$27,卡牌属性!$C173,卡牌属性!G$2)*INDEX(地狱道!$V$19:$V$22,卡牌属性!$B173))</f>
        <v>10595</v>
      </c>
      <c r="H173" s="18">
        <f>INT(INDEX(地狱道!$M$19:$R$27,卡牌属性!$C173,卡牌属性!H$2)*INDEX(地狱道!$V$19:$V$22,卡牌属性!$B173))</f>
        <v>955</v>
      </c>
      <c r="I173" s="18">
        <f>INT(INDEX(地狱道!$M$19:$R$27,卡牌属性!$C173,卡牌属性!I$2)*INDEX(地狱道!$V$19:$V$22,卡牌属性!$B173))</f>
        <v>1910</v>
      </c>
    </row>
    <row r="174" spans="1:9" ht="16.5" x14ac:dyDescent="0.2">
      <c r="A174" s="14">
        <v>1102004</v>
      </c>
      <c r="B174" s="14">
        <f>VLOOKUP(A174,卡牌!$B$4:$C$39,2,FALSE)</f>
        <v>2</v>
      </c>
      <c r="C174" s="14">
        <v>9</v>
      </c>
      <c r="D174" s="18">
        <f>INT(INDEX(地狱道!$M$19:$R$27,卡牌属性!$C174,卡牌属性!D$2)*INDEX(地狱道!$V$19:$V$22,卡牌属性!$B174))</f>
        <v>330</v>
      </c>
      <c r="E174" s="18">
        <f>INT(INDEX(地狱道!$M$19:$R$27,卡牌属性!$C174,卡牌属性!E$2)*INDEX(地狱道!$V$19:$V$22,卡牌属性!$B174))</f>
        <v>30</v>
      </c>
      <c r="F174" s="18">
        <f>INT(INDEX(地狱道!$M$19:$R$27,卡牌属性!$C174,卡牌属性!F$2)*INDEX(地狱道!$V$19:$V$22,卡牌属性!$B174))</f>
        <v>60</v>
      </c>
      <c r="G174" s="18">
        <f>INT(INDEX(地狱道!$M$19:$R$27,卡牌属性!$C174,卡牌属性!G$2)*INDEX(地狱道!$V$19:$V$22,卡牌属性!$B174))</f>
        <v>13455</v>
      </c>
      <c r="H174" s="18">
        <f>INT(INDEX(地狱道!$M$19:$R$27,卡牌属性!$C174,卡牌属性!H$2)*INDEX(地狱道!$V$19:$V$22,卡牌属性!$B174))</f>
        <v>1215</v>
      </c>
      <c r="I174" s="18">
        <f>INT(INDEX(地狱道!$M$19:$R$27,卡牌属性!$C174,卡牌属性!I$2)*INDEX(地狱道!$V$19:$V$22,卡牌属性!$B174))</f>
        <v>2430</v>
      </c>
    </row>
    <row r="175" spans="1:9" ht="16.5" x14ac:dyDescent="0.2">
      <c r="A175" s="14">
        <v>1102005</v>
      </c>
      <c r="B175" s="14">
        <f>VLOOKUP(A175,卡牌!$B$4:$C$39,2,FALSE)</f>
        <v>3</v>
      </c>
      <c r="C175" s="14">
        <v>1</v>
      </c>
      <c r="D175" s="18">
        <f>INT(INDEX(地狱道!$M$19:$R$27,卡牌属性!$C175,卡牌属性!D$2)*INDEX(地狱道!$V$19:$V$22,卡牌属性!$B175))</f>
        <v>66</v>
      </c>
      <c r="E175" s="18">
        <f>INT(INDEX(地狱道!$M$19:$R$27,卡牌属性!$C175,卡牌属性!E$2)*INDEX(地狱道!$V$19:$V$22,卡牌属性!$B175))</f>
        <v>6</v>
      </c>
      <c r="F175" s="18">
        <f>INT(INDEX(地狱道!$M$19:$R$27,卡牌属性!$C175,卡牌属性!F$2)*INDEX(地狱道!$V$19:$V$22,卡牌属性!$B175))</f>
        <v>12</v>
      </c>
      <c r="G175" s="18">
        <f>INT(INDEX(地狱道!$M$19:$R$27,卡牌属性!$C175,卡牌属性!G$2)*INDEX(地狱道!$V$19:$V$22,卡牌属性!$B175))</f>
        <v>240</v>
      </c>
      <c r="H175" s="18">
        <f>INT(INDEX(地狱道!$M$19:$R$27,卡牌属性!$C175,卡牌属性!H$2)*INDEX(地狱道!$V$19:$V$22,卡牌属性!$B175))</f>
        <v>12</v>
      </c>
      <c r="I175" s="18">
        <f>INT(INDEX(地狱道!$M$19:$R$27,卡牌属性!$C175,卡牌属性!I$2)*INDEX(地狱道!$V$19:$V$22,卡牌属性!$B175))</f>
        <v>24</v>
      </c>
    </row>
    <row r="176" spans="1:9" ht="16.5" x14ac:dyDescent="0.2">
      <c r="A176" s="14">
        <v>1102005</v>
      </c>
      <c r="B176" s="14">
        <f>VLOOKUP(A176,卡牌!$B$4:$C$39,2,FALSE)</f>
        <v>3</v>
      </c>
      <c r="C176" s="14">
        <v>2</v>
      </c>
      <c r="D176" s="18">
        <f>INT(INDEX(地狱道!$M$19:$R$27,卡牌属性!$C176,卡牌属性!D$2)*INDEX(地狱道!$V$19:$V$22,卡牌属性!$B176))</f>
        <v>92</v>
      </c>
      <c r="E176" s="18">
        <f>INT(INDEX(地狱道!$M$19:$R$27,卡牌属性!$C176,卡牌属性!E$2)*INDEX(地狱道!$V$19:$V$22,卡牌属性!$B176))</f>
        <v>8</v>
      </c>
      <c r="F176" s="18">
        <f>INT(INDEX(地狱道!$M$19:$R$27,卡牌属性!$C176,卡牌属性!F$2)*INDEX(地狱道!$V$19:$V$22,卡牌属性!$B176))</f>
        <v>16</v>
      </c>
      <c r="G176" s="18">
        <f>INT(INDEX(地狱道!$M$19:$R$27,卡牌属性!$C176,卡牌属性!G$2)*INDEX(地狱道!$V$19:$V$22,卡牌属性!$B176))</f>
        <v>1164</v>
      </c>
      <c r="H176" s="18">
        <f>INT(INDEX(地狱道!$M$19:$R$27,卡牌属性!$C176,卡牌属性!H$2)*INDEX(地狱道!$V$19:$V$22,卡牌属性!$B176))</f>
        <v>96</v>
      </c>
      <c r="I176" s="18">
        <f>INT(INDEX(地狱道!$M$19:$R$27,卡牌属性!$C176,卡牌属性!I$2)*INDEX(地狱道!$V$19:$V$22,卡牌属性!$B176))</f>
        <v>192</v>
      </c>
    </row>
    <row r="177" spans="1:9" ht="16.5" x14ac:dyDescent="0.2">
      <c r="A177" s="14">
        <v>1102005</v>
      </c>
      <c r="B177" s="14">
        <f>VLOOKUP(A177,卡牌!$B$4:$C$39,2,FALSE)</f>
        <v>3</v>
      </c>
      <c r="C177" s="14">
        <v>3</v>
      </c>
      <c r="D177" s="18">
        <f>INT(INDEX(地狱道!$M$19:$R$27,卡牌属性!$C177,卡牌属性!D$2)*INDEX(地狱道!$V$19:$V$22,卡牌属性!$B177))</f>
        <v>132</v>
      </c>
      <c r="E177" s="18">
        <f>INT(INDEX(地狱道!$M$19:$R$27,卡牌属性!$C177,卡牌属性!E$2)*INDEX(地狱道!$V$19:$V$22,卡牌属性!$B177))</f>
        <v>12</v>
      </c>
      <c r="F177" s="18">
        <f>INT(INDEX(地狱道!$M$19:$R$27,卡牌属性!$C177,卡牌属性!F$2)*INDEX(地狱道!$V$19:$V$22,卡牌属性!$B177))</f>
        <v>24</v>
      </c>
      <c r="G177" s="18">
        <f>INT(INDEX(地狱道!$M$19:$R$27,卡牌属性!$C177,卡牌属性!G$2)*INDEX(地狱道!$V$19:$V$22,卡牌属性!$B177))</f>
        <v>2550</v>
      </c>
      <c r="H177" s="18">
        <f>INT(INDEX(地狱道!$M$19:$R$27,卡牌属性!$C177,卡牌属性!H$2)*INDEX(地狱道!$V$19:$V$22,卡牌属性!$B177))</f>
        <v>222</v>
      </c>
      <c r="I177" s="18">
        <f>INT(INDEX(地狱道!$M$19:$R$27,卡牌属性!$C177,卡牌属性!I$2)*INDEX(地狱道!$V$19:$V$22,卡牌属性!$B177))</f>
        <v>444</v>
      </c>
    </row>
    <row r="178" spans="1:9" ht="16.5" x14ac:dyDescent="0.2">
      <c r="A178" s="14">
        <v>1102005</v>
      </c>
      <c r="B178" s="14">
        <f>VLOOKUP(A178,卡牌!$B$4:$C$39,2,FALSE)</f>
        <v>3</v>
      </c>
      <c r="C178" s="14">
        <v>4</v>
      </c>
      <c r="D178" s="18">
        <f>INT(INDEX(地狱道!$M$19:$R$27,卡牌属性!$C178,卡牌属性!D$2)*INDEX(地狱道!$V$19:$V$22,卡牌属性!$B178))</f>
        <v>158</v>
      </c>
      <c r="E178" s="18">
        <f>INT(INDEX(地狱道!$M$19:$R$27,卡牌属性!$C178,卡牌属性!E$2)*INDEX(地狱道!$V$19:$V$22,卡牌属性!$B178))</f>
        <v>14</v>
      </c>
      <c r="F178" s="18">
        <f>INT(INDEX(地狱道!$M$19:$R$27,卡牌属性!$C178,卡牌属性!F$2)*INDEX(地狱道!$V$19:$V$22,卡牌属性!$B178))</f>
        <v>28</v>
      </c>
      <c r="G178" s="18">
        <f>INT(INDEX(地狱道!$M$19:$R$27,卡牌属性!$C178,卡牌属性!G$2)*INDEX(地狱道!$V$19:$V$22,卡牌属性!$B178))</f>
        <v>3870</v>
      </c>
      <c r="H178" s="18">
        <f>INT(INDEX(地狱道!$M$19:$R$27,卡牌属性!$C178,卡牌属性!H$2)*INDEX(地狱道!$V$19:$V$22,卡牌属性!$B178))</f>
        <v>342</v>
      </c>
      <c r="I178" s="18">
        <f>INT(INDEX(地狱道!$M$19:$R$27,卡牌属性!$C178,卡牌属性!I$2)*INDEX(地狱道!$V$19:$V$22,卡牌属性!$B178))</f>
        <v>684</v>
      </c>
    </row>
    <row r="179" spans="1:9" ht="16.5" x14ac:dyDescent="0.2">
      <c r="A179" s="14">
        <v>1102005</v>
      </c>
      <c r="B179" s="14">
        <f>VLOOKUP(A179,卡牌!$B$4:$C$39,2,FALSE)</f>
        <v>3</v>
      </c>
      <c r="C179" s="14">
        <v>5</v>
      </c>
      <c r="D179" s="18">
        <f>INT(INDEX(地狱道!$M$19:$R$27,卡牌属性!$C179,卡牌属性!D$2)*INDEX(地狱道!$V$19:$V$22,卡牌属性!$B179))</f>
        <v>198</v>
      </c>
      <c r="E179" s="18">
        <f>INT(INDEX(地狱道!$M$19:$R$27,卡牌属性!$C179,卡牌属性!E$2)*INDEX(地狱道!$V$19:$V$22,卡牌属性!$B179))</f>
        <v>18</v>
      </c>
      <c r="F179" s="18">
        <f>INT(INDEX(地狱道!$M$19:$R$27,卡牌属性!$C179,卡牌属性!F$2)*INDEX(地狱道!$V$19:$V$22,卡牌属性!$B179))</f>
        <v>36</v>
      </c>
      <c r="G179" s="18">
        <f>INT(INDEX(地狱道!$M$19:$R$27,卡牌属性!$C179,卡牌属性!G$2)*INDEX(地狱道!$V$19:$V$22,卡牌属性!$B179))</f>
        <v>5454</v>
      </c>
      <c r="H179" s="18">
        <f>INT(INDEX(地狱道!$M$19:$R$27,卡牌属性!$C179,卡牌属性!H$2)*INDEX(地狱道!$V$19:$V$22,卡牌属性!$B179))</f>
        <v>486</v>
      </c>
      <c r="I179" s="18">
        <f>INT(INDEX(地狱道!$M$19:$R$27,卡牌属性!$C179,卡牌属性!I$2)*INDEX(地狱道!$V$19:$V$22,卡牌属性!$B179))</f>
        <v>972</v>
      </c>
    </row>
    <row r="180" spans="1:9" ht="16.5" x14ac:dyDescent="0.2">
      <c r="A180" s="14">
        <v>1102005</v>
      </c>
      <c r="B180" s="14">
        <f>VLOOKUP(A180,卡牌!$B$4:$C$39,2,FALSE)</f>
        <v>3</v>
      </c>
      <c r="C180" s="14">
        <v>6</v>
      </c>
      <c r="D180" s="18">
        <f>INT(INDEX(地狱道!$M$19:$R$27,卡牌属性!$C180,卡牌属性!D$2)*INDEX(地狱道!$V$19:$V$22,卡牌属性!$B180))</f>
        <v>237</v>
      </c>
      <c r="E180" s="18">
        <f>INT(INDEX(地狱道!$M$19:$R$27,卡牌属性!$C180,卡牌属性!E$2)*INDEX(地狱道!$V$19:$V$22,卡牌属性!$B180))</f>
        <v>21</v>
      </c>
      <c r="F180" s="18">
        <f>INT(INDEX(地狱道!$M$19:$R$27,卡牌属性!$C180,卡牌属性!F$2)*INDEX(地狱道!$V$19:$V$22,卡牌属性!$B180))</f>
        <v>43</v>
      </c>
      <c r="G180" s="18">
        <f>INT(INDEX(地狱道!$M$19:$R$27,卡牌属性!$C180,卡牌属性!G$2)*INDEX(地狱道!$V$19:$V$22,卡牌属性!$B180))</f>
        <v>7434</v>
      </c>
      <c r="H180" s="18">
        <f>INT(INDEX(地狱道!$M$19:$R$27,卡牌属性!$C180,卡牌属性!H$2)*INDEX(地狱道!$V$19:$V$22,卡牌属性!$B180))</f>
        <v>666</v>
      </c>
      <c r="I180" s="18">
        <f>INT(INDEX(地狱道!$M$19:$R$27,卡牌属性!$C180,卡牌属性!I$2)*INDEX(地狱道!$V$19:$V$22,卡牌属性!$B180))</f>
        <v>1332</v>
      </c>
    </row>
    <row r="181" spans="1:9" ht="16.5" x14ac:dyDescent="0.2">
      <c r="A181" s="14">
        <v>1102005</v>
      </c>
      <c r="B181" s="14">
        <f>VLOOKUP(A181,卡牌!$B$4:$C$39,2,FALSE)</f>
        <v>3</v>
      </c>
      <c r="C181" s="14">
        <v>7</v>
      </c>
      <c r="D181" s="18">
        <f>INT(INDEX(地狱道!$M$19:$R$27,卡牌属性!$C181,卡牌属性!D$2)*INDEX(地狱道!$V$19:$V$22,卡牌属性!$B181))</f>
        <v>290</v>
      </c>
      <c r="E181" s="18">
        <f>INT(INDEX(地狱道!$M$19:$R$27,卡牌属性!$C181,卡牌属性!E$2)*INDEX(地狱道!$V$19:$V$22,卡牌属性!$B181))</f>
        <v>26</v>
      </c>
      <c r="F181" s="18">
        <f>INT(INDEX(地狱道!$M$19:$R$27,卡牌属性!$C181,卡牌属性!F$2)*INDEX(地狱道!$V$19:$V$22,卡牌属性!$B181))</f>
        <v>52</v>
      </c>
      <c r="G181" s="18">
        <f>INT(INDEX(地狱道!$M$19:$R$27,卡牌属性!$C181,卡牌属性!G$2)*INDEX(地狱道!$V$19:$V$22,卡牌属性!$B181))</f>
        <v>9810</v>
      </c>
      <c r="H181" s="18">
        <f>INT(INDEX(地狱道!$M$19:$R$27,卡牌属性!$C181,卡牌属性!H$2)*INDEX(地狱道!$V$19:$V$22,卡牌属性!$B181))</f>
        <v>882</v>
      </c>
      <c r="I181" s="18">
        <f>INT(INDEX(地狱道!$M$19:$R$27,卡牌属性!$C181,卡牌属性!I$2)*INDEX(地狱道!$V$19:$V$22,卡牌属性!$B181))</f>
        <v>1764</v>
      </c>
    </row>
    <row r="182" spans="1:9" ht="16.5" x14ac:dyDescent="0.2">
      <c r="A182" s="14">
        <v>1102005</v>
      </c>
      <c r="B182" s="14">
        <f>VLOOKUP(A182,卡牌!$B$4:$C$39,2,FALSE)</f>
        <v>3</v>
      </c>
      <c r="C182" s="14">
        <v>8</v>
      </c>
      <c r="D182" s="18">
        <f>INT(INDEX(地狱道!$M$19:$R$27,卡牌属性!$C182,卡牌属性!D$2)*INDEX(地狱道!$V$19:$V$22,卡牌属性!$B182))</f>
        <v>343</v>
      </c>
      <c r="E182" s="18">
        <f>INT(INDEX(地狱道!$M$19:$R$27,卡牌属性!$C182,卡牌属性!E$2)*INDEX(地狱道!$V$19:$V$22,卡牌属性!$B182))</f>
        <v>31</v>
      </c>
      <c r="F182" s="18">
        <f>INT(INDEX(地狱道!$M$19:$R$27,卡牌属性!$C182,卡牌属性!F$2)*INDEX(地狱道!$V$19:$V$22,卡牌属性!$B182))</f>
        <v>62</v>
      </c>
      <c r="G182" s="18">
        <f>INT(INDEX(地狱道!$M$19:$R$27,卡牌属性!$C182,卡牌属性!G$2)*INDEX(地狱道!$V$19:$V$22,卡牌属性!$B182))</f>
        <v>12714</v>
      </c>
      <c r="H182" s="18">
        <f>INT(INDEX(地狱道!$M$19:$R$27,卡牌属性!$C182,卡牌属性!H$2)*INDEX(地狱道!$V$19:$V$22,卡牌属性!$B182))</f>
        <v>1146</v>
      </c>
      <c r="I182" s="18">
        <f>INT(INDEX(地狱道!$M$19:$R$27,卡牌属性!$C182,卡牌属性!I$2)*INDEX(地狱道!$V$19:$V$22,卡牌属性!$B182))</f>
        <v>2292</v>
      </c>
    </row>
    <row r="183" spans="1:9" ht="16.5" x14ac:dyDescent="0.2">
      <c r="A183" s="14">
        <v>1102005</v>
      </c>
      <c r="B183" s="14">
        <f>VLOOKUP(A183,卡牌!$B$4:$C$39,2,FALSE)</f>
        <v>3</v>
      </c>
      <c r="C183" s="14">
        <v>9</v>
      </c>
      <c r="D183" s="18">
        <f>INT(INDEX(地狱道!$M$19:$R$27,卡牌属性!$C183,卡牌属性!D$2)*INDEX(地狱道!$V$19:$V$22,卡牌属性!$B183))</f>
        <v>396</v>
      </c>
      <c r="E183" s="18">
        <f>INT(INDEX(地狱道!$M$19:$R$27,卡牌属性!$C183,卡牌属性!E$2)*INDEX(地狱道!$V$19:$V$22,卡牌属性!$B183))</f>
        <v>36</v>
      </c>
      <c r="F183" s="18">
        <f>INT(INDEX(地狱道!$M$19:$R$27,卡牌属性!$C183,卡牌属性!F$2)*INDEX(地狱道!$V$19:$V$22,卡牌属性!$B183))</f>
        <v>72</v>
      </c>
      <c r="G183" s="18">
        <f>INT(INDEX(地狱道!$M$19:$R$27,卡牌属性!$C183,卡牌属性!G$2)*INDEX(地狱道!$V$19:$V$22,卡牌属性!$B183))</f>
        <v>16146</v>
      </c>
      <c r="H183" s="18">
        <f>INT(INDEX(地狱道!$M$19:$R$27,卡牌属性!$C183,卡牌属性!H$2)*INDEX(地狱道!$V$19:$V$22,卡牌属性!$B183))</f>
        <v>1458</v>
      </c>
      <c r="I183" s="18">
        <f>INT(INDEX(地狱道!$M$19:$R$27,卡牌属性!$C183,卡牌属性!I$2)*INDEX(地狱道!$V$19:$V$22,卡牌属性!$B183))</f>
        <v>2916</v>
      </c>
    </row>
    <row r="184" spans="1:9" ht="16.5" x14ac:dyDescent="0.2">
      <c r="A184" s="14">
        <v>1102006</v>
      </c>
      <c r="B184" s="14">
        <f>VLOOKUP(A184,卡牌!$B$4:$C$39,2,FALSE)</f>
        <v>4</v>
      </c>
      <c r="C184" s="14">
        <v>1</v>
      </c>
      <c r="D184" s="18">
        <f>INT(INDEX(地狱道!$M$19:$R$27,卡牌属性!$C184,卡牌属性!D$2)*INDEX(地狱道!$V$19:$V$22,卡牌属性!$B184))</f>
        <v>82</v>
      </c>
      <c r="E184" s="18">
        <f>INT(INDEX(地狱道!$M$19:$R$27,卡牌属性!$C184,卡牌属性!E$2)*INDEX(地狱道!$V$19:$V$22,卡牌属性!$B184))</f>
        <v>7</v>
      </c>
      <c r="F184" s="18">
        <f>INT(INDEX(地狱道!$M$19:$R$27,卡牌属性!$C184,卡牌属性!F$2)*INDEX(地狱道!$V$19:$V$22,卡牌属性!$B184))</f>
        <v>15</v>
      </c>
      <c r="G184" s="18">
        <f>INT(INDEX(地狱道!$M$19:$R$27,卡牌属性!$C184,卡牌属性!G$2)*INDEX(地狱道!$V$19:$V$22,卡牌属性!$B184))</f>
        <v>300</v>
      </c>
      <c r="H184" s="18">
        <f>INT(INDEX(地狱道!$M$19:$R$27,卡牌属性!$C184,卡牌属性!H$2)*INDEX(地狱道!$V$19:$V$22,卡牌属性!$B184))</f>
        <v>15</v>
      </c>
      <c r="I184" s="18">
        <f>INT(INDEX(地狱道!$M$19:$R$27,卡牌属性!$C184,卡牌属性!I$2)*INDEX(地狱道!$V$19:$V$22,卡牌属性!$B184))</f>
        <v>30</v>
      </c>
    </row>
    <row r="185" spans="1:9" ht="16.5" x14ac:dyDescent="0.2">
      <c r="A185" s="14">
        <v>1102006</v>
      </c>
      <c r="B185" s="14">
        <f>VLOOKUP(A185,卡牌!$B$4:$C$39,2,FALSE)</f>
        <v>4</v>
      </c>
      <c r="C185" s="14">
        <v>2</v>
      </c>
      <c r="D185" s="18">
        <f>INT(INDEX(地狱道!$M$19:$R$27,卡牌属性!$C185,卡牌属性!D$2)*INDEX(地狱道!$V$19:$V$22,卡牌属性!$B185))</f>
        <v>115</v>
      </c>
      <c r="E185" s="18">
        <f>INT(INDEX(地狱道!$M$19:$R$27,卡牌属性!$C185,卡牌属性!E$2)*INDEX(地狱道!$V$19:$V$22,卡牌属性!$B185))</f>
        <v>10</v>
      </c>
      <c r="F185" s="18">
        <f>INT(INDEX(地狱道!$M$19:$R$27,卡牌属性!$C185,卡牌属性!F$2)*INDEX(地狱道!$V$19:$V$22,卡牌属性!$B185))</f>
        <v>21</v>
      </c>
      <c r="G185" s="18">
        <f>INT(INDEX(地狱道!$M$19:$R$27,卡牌属性!$C185,卡牌属性!G$2)*INDEX(地狱道!$V$19:$V$22,卡牌属性!$B185))</f>
        <v>1455</v>
      </c>
      <c r="H185" s="18">
        <f>INT(INDEX(地狱道!$M$19:$R$27,卡牌属性!$C185,卡牌属性!H$2)*INDEX(地狱道!$V$19:$V$22,卡牌属性!$B185))</f>
        <v>120</v>
      </c>
      <c r="I185" s="18">
        <f>INT(INDEX(地狱道!$M$19:$R$27,卡牌属性!$C185,卡牌属性!I$2)*INDEX(地狱道!$V$19:$V$22,卡牌属性!$B185))</f>
        <v>240</v>
      </c>
    </row>
    <row r="186" spans="1:9" ht="16.5" x14ac:dyDescent="0.2">
      <c r="A186" s="14">
        <v>1102006</v>
      </c>
      <c r="B186" s="14">
        <f>VLOOKUP(A186,卡牌!$B$4:$C$39,2,FALSE)</f>
        <v>4</v>
      </c>
      <c r="C186" s="14">
        <v>3</v>
      </c>
      <c r="D186" s="18">
        <f>INT(INDEX(地狱道!$M$19:$R$27,卡牌属性!$C186,卡牌属性!D$2)*INDEX(地狱道!$V$19:$V$22,卡牌属性!$B186))</f>
        <v>165</v>
      </c>
      <c r="E186" s="18">
        <f>INT(INDEX(地狱道!$M$19:$R$27,卡牌属性!$C186,卡牌属性!E$2)*INDEX(地狱道!$V$19:$V$22,卡牌属性!$B186))</f>
        <v>15</v>
      </c>
      <c r="F186" s="18">
        <f>INT(INDEX(地狱道!$M$19:$R$27,卡牌属性!$C186,卡牌属性!F$2)*INDEX(地狱道!$V$19:$V$22,卡牌属性!$B186))</f>
        <v>30</v>
      </c>
      <c r="G186" s="18">
        <f>INT(INDEX(地狱道!$M$19:$R$27,卡牌属性!$C186,卡牌属性!G$2)*INDEX(地狱道!$V$19:$V$22,卡牌属性!$B186))</f>
        <v>3187</v>
      </c>
      <c r="H186" s="18">
        <f>INT(INDEX(地狱道!$M$19:$R$27,卡牌属性!$C186,卡牌属性!H$2)*INDEX(地狱道!$V$19:$V$22,卡牌属性!$B186))</f>
        <v>277</v>
      </c>
      <c r="I186" s="18">
        <f>INT(INDEX(地狱道!$M$19:$R$27,卡牌属性!$C186,卡牌属性!I$2)*INDEX(地狱道!$V$19:$V$22,卡牌属性!$B186))</f>
        <v>555</v>
      </c>
    </row>
    <row r="187" spans="1:9" ht="16.5" x14ac:dyDescent="0.2">
      <c r="A187" s="14">
        <v>1102006</v>
      </c>
      <c r="B187" s="14">
        <f>VLOOKUP(A187,卡牌!$B$4:$C$39,2,FALSE)</f>
        <v>4</v>
      </c>
      <c r="C187" s="14">
        <v>4</v>
      </c>
      <c r="D187" s="18">
        <f>INT(INDEX(地狱道!$M$19:$R$27,卡牌属性!$C187,卡牌属性!D$2)*INDEX(地狱道!$V$19:$V$22,卡牌属性!$B187))</f>
        <v>198</v>
      </c>
      <c r="E187" s="18">
        <f>INT(INDEX(地狱道!$M$19:$R$27,卡牌属性!$C187,卡牌属性!E$2)*INDEX(地狱道!$V$19:$V$22,卡牌属性!$B187))</f>
        <v>18</v>
      </c>
      <c r="F187" s="18">
        <f>INT(INDEX(地狱道!$M$19:$R$27,卡牌属性!$C187,卡牌属性!F$2)*INDEX(地狱道!$V$19:$V$22,卡牌属性!$B187))</f>
        <v>36</v>
      </c>
      <c r="G187" s="18">
        <f>INT(INDEX(地狱道!$M$19:$R$27,卡牌属性!$C187,卡牌属性!G$2)*INDEX(地狱道!$V$19:$V$22,卡牌属性!$B187))</f>
        <v>4837</v>
      </c>
      <c r="H187" s="18">
        <f>INT(INDEX(地狱道!$M$19:$R$27,卡牌属性!$C187,卡牌属性!H$2)*INDEX(地狱道!$V$19:$V$22,卡牌属性!$B187))</f>
        <v>427</v>
      </c>
      <c r="I187" s="18">
        <f>INT(INDEX(地狱道!$M$19:$R$27,卡牌属性!$C187,卡牌属性!I$2)*INDEX(地狱道!$V$19:$V$22,卡牌属性!$B187))</f>
        <v>855</v>
      </c>
    </row>
    <row r="188" spans="1:9" ht="16.5" x14ac:dyDescent="0.2">
      <c r="A188" s="14">
        <v>1102006</v>
      </c>
      <c r="B188" s="14">
        <f>VLOOKUP(A188,卡牌!$B$4:$C$39,2,FALSE)</f>
        <v>4</v>
      </c>
      <c r="C188" s="14">
        <v>5</v>
      </c>
      <c r="D188" s="18">
        <f>INT(INDEX(地狱道!$M$19:$R$27,卡牌属性!$C188,卡牌属性!D$2)*INDEX(地狱道!$V$19:$V$22,卡牌属性!$B188))</f>
        <v>247</v>
      </c>
      <c r="E188" s="18">
        <f>INT(INDEX(地狱道!$M$19:$R$27,卡牌属性!$C188,卡牌属性!E$2)*INDEX(地狱道!$V$19:$V$22,卡牌属性!$B188))</f>
        <v>22</v>
      </c>
      <c r="F188" s="18">
        <f>INT(INDEX(地狱道!$M$19:$R$27,卡牌属性!$C188,卡牌属性!F$2)*INDEX(地狱道!$V$19:$V$22,卡牌属性!$B188))</f>
        <v>45</v>
      </c>
      <c r="G188" s="18">
        <f>INT(INDEX(地狱道!$M$19:$R$27,卡牌属性!$C188,卡牌属性!G$2)*INDEX(地狱道!$V$19:$V$22,卡牌属性!$B188))</f>
        <v>6817</v>
      </c>
      <c r="H188" s="18">
        <f>INT(INDEX(地狱道!$M$19:$R$27,卡牌属性!$C188,卡牌属性!H$2)*INDEX(地狱道!$V$19:$V$22,卡牌属性!$B188))</f>
        <v>607</v>
      </c>
      <c r="I188" s="18">
        <f>INT(INDEX(地狱道!$M$19:$R$27,卡牌属性!$C188,卡牌属性!I$2)*INDEX(地狱道!$V$19:$V$22,卡牌属性!$B188))</f>
        <v>1215</v>
      </c>
    </row>
    <row r="189" spans="1:9" ht="16.5" x14ac:dyDescent="0.2">
      <c r="A189" s="14">
        <v>1102006</v>
      </c>
      <c r="B189" s="14">
        <f>VLOOKUP(A189,卡牌!$B$4:$C$39,2,FALSE)</f>
        <v>4</v>
      </c>
      <c r="C189" s="14">
        <v>6</v>
      </c>
      <c r="D189" s="18">
        <f>INT(INDEX(地狱道!$M$19:$R$27,卡牌属性!$C189,卡牌属性!D$2)*INDEX(地狱道!$V$19:$V$22,卡牌属性!$B189))</f>
        <v>297</v>
      </c>
      <c r="E189" s="18">
        <f>INT(INDEX(地狱道!$M$19:$R$27,卡牌属性!$C189,卡牌属性!E$2)*INDEX(地狱道!$V$19:$V$22,卡牌属性!$B189))</f>
        <v>27</v>
      </c>
      <c r="F189" s="18">
        <f>INT(INDEX(地狱道!$M$19:$R$27,卡牌属性!$C189,卡牌属性!F$2)*INDEX(地狱道!$V$19:$V$22,卡牌属性!$B189))</f>
        <v>54</v>
      </c>
      <c r="G189" s="18">
        <f>INT(INDEX(地狱道!$M$19:$R$27,卡牌属性!$C189,卡牌属性!G$2)*INDEX(地狱道!$V$19:$V$22,卡牌属性!$B189))</f>
        <v>9292</v>
      </c>
      <c r="H189" s="18">
        <f>INT(INDEX(地狱道!$M$19:$R$27,卡牌属性!$C189,卡牌属性!H$2)*INDEX(地狱道!$V$19:$V$22,卡牌属性!$B189))</f>
        <v>832</v>
      </c>
      <c r="I189" s="18">
        <f>INT(INDEX(地狱道!$M$19:$R$27,卡牌属性!$C189,卡牌属性!I$2)*INDEX(地狱道!$V$19:$V$22,卡牌属性!$B189))</f>
        <v>1665</v>
      </c>
    </row>
    <row r="190" spans="1:9" ht="16.5" x14ac:dyDescent="0.2">
      <c r="A190" s="14">
        <v>1102006</v>
      </c>
      <c r="B190" s="14">
        <f>VLOOKUP(A190,卡牌!$B$4:$C$39,2,FALSE)</f>
        <v>4</v>
      </c>
      <c r="C190" s="14">
        <v>7</v>
      </c>
      <c r="D190" s="18">
        <f>INT(INDEX(地狱道!$M$19:$R$27,卡牌属性!$C190,卡牌属性!D$2)*INDEX(地狱道!$V$19:$V$22,卡牌属性!$B190))</f>
        <v>363</v>
      </c>
      <c r="E190" s="18">
        <f>INT(INDEX(地狱道!$M$19:$R$27,卡牌属性!$C190,卡牌属性!E$2)*INDEX(地狱道!$V$19:$V$22,卡牌属性!$B190))</f>
        <v>33</v>
      </c>
      <c r="F190" s="18">
        <f>INT(INDEX(地狱道!$M$19:$R$27,卡牌属性!$C190,卡牌属性!F$2)*INDEX(地狱道!$V$19:$V$22,卡牌属性!$B190))</f>
        <v>66</v>
      </c>
      <c r="G190" s="18">
        <f>INT(INDEX(地狱道!$M$19:$R$27,卡牌属性!$C190,卡牌属性!G$2)*INDEX(地狱道!$V$19:$V$22,卡牌属性!$B190))</f>
        <v>12262</v>
      </c>
      <c r="H190" s="18">
        <f>INT(INDEX(地狱道!$M$19:$R$27,卡牌属性!$C190,卡牌属性!H$2)*INDEX(地狱道!$V$19:$V$22,卡牌属性!$B190))</f>
        <v>1102</v>
      </c>
      <c r="I190" s="18">
        <f>INT(INDEX(地狱道!$M$19:$R$27,卡牌属性!$C190,卡牌属性!I$2)*INDEX(地狱道!$V$19:$V$22,卡牌属性!$B190))</f>
        <v>2205</v>
      </c>
    </row>
    <row r="191" spans="1:9" ht="16.5" x14ac:dyDescent="0.2">
      <c r="A191" s="14">
        <v>1102006</v>
      </c>
      <c r="B191" s="14">
        <f>VLOOKUP(A191,卡牌!$B$4:$C$39,2,FALSE)</f>
        <v>4</v>
      </c>
      <c r="C191" s="14">
        <v>8</v>
      </c>
      <c r="D191" s="18">
        <f>INT(INDEX(地狱道!$M$19:$R$27,卡牌属性!$C191,卡牌属性!D$2)*INDEX(地狱道!$V$19:$V$22,卡牌属性!$B191))</f>
        <v>429</v>
      </c>
      <c r="E191" s="18">
        <f>INT(INDEX(地狱道!$M$19:$R$27,卡牌属性!$C191,卡牌属性!E$2)*INDEX(地狱道!$V$19:$V$22,卡牌属性!$B191))</f>
        <v>39</v>
      </c>
      <c r="F191" s="18">
        <f>INT(INDEX(地狱道!$M$19:$R$27,卡牌属性!$C191,卡牌属性!F$2)*INDEX(地狱道!$V$19:$V$22,卡牌属性!$B191))</f>
        <v>78</v>
      </c>
      <c r="G191" s="18">
        <f>INT(INDEX(地狱道!$M$19:$R$27,卡牌属性!$C191,卡牌属性!G$2)*INDEX(地狱道!$V$19:$V$22,卡牌属性!$B191))</f>
        <v>15892</v>
      </c>
      <c r="H191" s="18">
        <f>INT(INDEX(地狱道!$M$19:$R$27,卡牌属性!$C191,卡牌属性!H$2)*INDEX(地狱道!$V$19:$V$22,卡牌属性!$B191))</f>
        <v>1432</v>
      </c>
      <c r="I191" s="18">
        <f>INT(INDEX(地狱道!$M$19:$R$27,卡牌属性!$C191,卡牌属性!I$2)*INDEX(地狱道!$V$19:$V$22,卡牌属性!$B191))</f>
        <v>2865</v>
      </c>
    </row>
    <row r="192" spans="1:9" ht="16.5" x14ac:dyDescent="0.2">
      <c r="A192" s="14">
        <v>1102006</v>
      </c>
      <c r="B192" s="14">
        <f>VLOOKUP(A192,卡牌!$B$4:$C$39,2,FALSE)</f>
        <v>4</v>
      </c>
      <c r="C192" s="14">
        <v>9</v>
      </c>
      <c r="D192" s="18">
        <f>INT(INDEX(地狱道!$M$19:$R$27,卡牌属性!$C192,卡牌属性!D$2)*INDEX(地狱道!$V$19:$V$22,卡牌属性!$B192))</f>
        <v>495</v>
      </c>
      <c r="E192" s="18">
        <f>INT(INDEX(地狱道!$M$19:$R$27,卡牌属性!$C192,卡牌属性!E$2)*INDEX(地狱道!$V$19:$V$22,卡牌属性!$B192))</f>
        <v>45</v>
      </c>
      <c r="F192" s="18">
        <f>INT(INDEX(地狱道!$M$19:$R$27,卡牌属性!$C192,卡牌属性!F$2)*INDEX(地狱道!$V$19:$V$22,卡牌属性!$B192))</f>
        <v>90</v>
      </c>
      <c r="G192" s="18">
        <f>INT(INDEX(地狱道!$M$19:$R$27,卡牌属性!$C192,卡牌属性!G$2)*INDEX(地狱道!$V$19:$V$22,卡牌属性!$B192))</f>
        <v>20182</v>
      </c>
      <c r="H192" s="18">
        <f>INT(INDEX(地狱道!$M$19:$R$27,卡牌属性!$C192,卡牌属性!H$2)*INDEX(地狱道!$V$19:$V$22,卡牌属性!$B192))</f>
        <v>1822</v>
      </c>
      <c r="I192" s="18">
        <f>INT(INDEX(地狱道!$M$19:$R$27,卡牌属性!$C192,卡牌属性!I$2)*INDEX(地狱道!$V$19:$V$22,卡牌属性!$B192))</f>
        <v>3645</v>
      </c>
    </row>
    <row r="193" spans="1:9" ht="16.5" x14ac:dyDescent="0.2">
      <c r="A193" s="14">
        <v>1102007</v>
      </c>
      <c r="B193" s="14">
        <f>VLOOKUP(A193,卡牌!$B$4:$C$39,2,FALSE)</f>
        <v>3</v>
      </c>
      <c r="C193" s="14">
        <v>1</v>
      </c>
      <c r="D193" s="18">
        <f>INT(INDEX(地狱道!$M$19:$R$27,卡牌属性!$C193,卡牌属性!D$2)*INDEX(地狱道!$V$19:$V$22,卡牌属性!$B193))</f>
        <v>66</v>
      </c>
      <c r="E193" s="18">
        <f>INT(INDEX(地狱道!$M$19:$R$27,卡牌属性!$C193,卡牌属性!E$2)*INDEX(地狱道!$V$19:$V$22,卡牌属性!$B193))</f>
        <v>6</v>
      </c>
      <c r="F193" s="18">
        <f>INT(INDEX(地狱道!$M$19:$R$27,卡牌属性!$C193,卡牌属性!F$2)*INDEX(地狱道!$V$19:$V$22,卡牌属性!$B193))</f>
        <v>12</v>
      </c>
      <c r="G193" s="18">
        <f>INT(INDEX(地狱道!$M$19:$R$27,卡牌属性!$C193,卡牌属性!G$2)*INDEX(地狱道!$V$19:$V$22,卡牌属性!$B193))</f>
        <v>240</v>
      </c>
      <c r="H193" s="18">
        <f>INT(INDEX(地狱道!$M$19:$R$27,卡牌属性!$C193,卡牌属性!H$2)*INDEX(地狱道!$V$19:$V$22,卡牌属性!$B193))</f>
        <v>12</v>
      </c>
      <c r="I193" s="18">
        <f>INT(INDEX(地狱道!$M$19:$R$27,卡牌属性!$C193,卡牌属性!I$2)*INDEX(地狱道!$V$19:$V$22,卡牌属性!$B193))</f>
        <v>24</v>
      </c>
    </row>
    <row r="194" spans="1:9" ht="16.5" x14ac:dyDescent="0.2">
      <c r="A194" s="14">
        <v>1102007</v>
      </c>
      <c r="B194" s="14">
        <f>VLOOKUP(A194,卡牌!$B$4:$C$39,2,FALSE)</f>
        <v>3</v>
      </c>
      <c r="C194" s="14">
        <v>2</v>
      </c>
      <c r="D194" s="18">
        <f>INT(INDEX(地狱道!$M$19:$R$27,卡牌属性!$C194,卡牌属性!D$2)*INDEX(地狱道!$V$19:$V$22,卡牌属性!$B194))</f>
        <v>92</v>
      </c>
      <c r="E194" s="18">
        <f>INT(INDEX(地狱道!$M$19:$R$27,卡牌属性!$C194,卡牌属性!E$2)*INDEX(地狱道!$V$19:$V$22,卡牌属性!$B194))</f>
        <v>8</v>
      </c>
      <c r="F194" s="18">
        <f>INT(INDEX(地狱道!$M$19:$R$27,卡牌属性!$C194,卡牌属性!F$2)*INDEX(地狱道!$V$19:$V$22,卡牌属性!$B194))</f>
        <v>16</v>
      </c>
      <c r="G194" s="18">
        <f>INT(INDEX(地狱道!$M$19:$R$27,卡牌属性!$C194,卡牌属性!G$2)*INDEX(地狱道!$V$19:$V$22,卡牌属性!$B194))</f>
        <v>1164</v>
      </c>
      <c r="H194" s="18">
        <f>INT(INDEX(地狱道!$M$19:$R$27,卡牌属性!$C194,卡牌属性!H$2)*INDEX(地狱道!$V$19:$V$22,卡牌属性!$B194))</f>
        <v>96</v>
      </c>
      <c r="I194" s="18">
        <f>INT(INDEX(地狱道!$M$19:$R$27,卡牌属性!$C194,卡牌属性!I$2)*INDEX(地狱道!$V$19:$V$22,卡牌属性!$B194))</f>
        <v>192</v>
      </c>
    </row>
    <row r="195" spans="1:9" ht="16.5" x14ac:dyDescent="0.2">
      <c r="A195" s="14">
        <v>1102007</v>
      </c>
      <c r="B195" s="14">
        <f>VLOOKUP(A195,卡牌!$B$4:$C$39,2,FALSE)</f>
        <v>3</v>
      </c>
      <c r="C195" s="14">
        <v>3</v>
      </c>
      <c r="D195" s="18">
        <f>INT(INDEX(地狱道!$M$19:$R$27,卡牌属性!$C195,卡牌属性!D$2)*INDEX(地狱道!$V$19:$V$22,卡牌属性!$B195))</f>
        <v>132</v>
      </c>
      <c r="E195" s="18">
        <f>INT(INDEX(地狱道!$M$19:$R$27,卡牌属性!$C195,卡牌属性!E$2)*INDEX(地狱道!$V$19:$V$22,卡牌属性!$B195))</f>
        <v>12</v>
      </c>
      <c r="F195" s="18">
        <f>INT(INDEX(地狱道!$M$19:$R$27,卡牌属性!$C195,卡牌属性!F$2)*INDEX(地狱道!$V$19:$V$22,卡牌属性!$B195))</f>
        <v>24</v>
      </c>
      <c r="G195" s="18">
        <f>INT(INDEX(地狱道!$M$19:$R$27,卡牌属性!$C195,卡牌属性!G$2)*INDEX(地狱道!$V$19:$V$22,卡牌属性!$B195))</f>
        <v>2550</v>
      </c>
      <c r="H195" s="18">
        <f>INT(INDEX(地狱道!$M$19:$R$27,卡牌属性!$C195,卡牌属性!H$2)*INDEX(地狱道!$V$19:$V$22,卡牌属性!$B195))</f>
        <v>222</v>
      </c>
      <c r="I195" s="18">
        <f>INT(INDEX(地狱道!$M$19:$R$27,卡牌属性!$C195,卡牌属性!I$2)*INDEX(地狱道!$V$19:$V$22,卡牌属性!$B195))</f>
        <v>444</v>
      </c>
    </row>
    <row r="196" spans="1:9" ht="16.5" x14ac:dyDescent="0.2">
      <c r="A196" s="14">
        <v>1102007</v>
      </c>
      <c r="B196" s="14">
        <f>VLOOKUP(A196,卡牌!$B$4:$C$39,2,FALSE)</f>
        <v>3</v>
      </c>
      <c r="C196" s="14">
        <v>4</v>
      </c>
      <c r="D196" s="18">
        <f>INT(INDEX(地狱道!$M$19:$R$27,卡牌属性!$C196,卡牌属性!D$2)*INDEX(地狱道!$V$19:$V$22,卡牌属性!$B196))</f>
        <v>158</v>
      </c>
      <c r="E196" s="18">
        <f>INT(INDEX(地狱道!$M$19:$R$27,卡牌属性!$C196,卡牌属性!E$2)*INDEX(地狱道!$V$19:$V$22,卡牌属性!$B196))</f>
        <v>14</v>
      </c>
      <c r="F196" s="18">
        <f>INT(INDEX(地狱道!$M$19:$R$27,卡牌属性!$C196,卡牌属性!F$2)*INDEX(地狱道!$V$19:$V$22,卡牌属性!$B196))</f>
        <v>28</v>
      </c>
      <c r="G196" s="18">
        <f>INT(INDEX(地狱道!$M$19:$R$27,卡牌属性!$C196,卡牌属性!G$2)*INDEX(地狱道!$V$19:$V$22,卡牌属性!$B196))</f>
        <v>3870</v>
      </c>
      <c r="H196" s="18">
        <f>INT(INDEX(地狱道!$M$19:$R$27,卡牌属性!$C196,卡牌属性!H$2)*INDEX(地狱道!$V$19:$V$22,卡牌属性!$B196))</f>
        <v>342</v>
      </c>
      <c r="I196" s="18">
        <f>INT(INDEX(地狱道!$M$19:$R$27,卡牌属性!$C196,卡牌属性!I$2)*INDEX(地狱道!$V$19:$V$22,卡牌属性!$B196))</f>
        <v>684</v>
      </c>
    </row>
    <row r="197" spans="1:9" ht="16.5" x14ac:dyDescent="0.2">
      <c r="A197" s="14">
        <v>1102007</v>
      </c>
      <c r="B197" s="14">
        <f>VLOOKUP(A197,卡牌!$B$4:$C$39,2,FALSE)</f>
        <v>3</v>
      </c>
      <c r="C197" s="14">
        <v>5</v>
      </c>
      <c r="D197" s="18">
        <f>INT(INDEX(地狱道!$M$19:$R$27,卡牌属性!$C197,卡牌属性!D$2)*INDEX(地狱道!$V$19:$V$22,卡牌属性!$B197))</f>
        <v>198</v>
      </c>
      <c r="E197" s="18">
        <f>INT(INDEX(地狱道!$M$19:$R$27,卡牌属性!$C197,卡牌属性!E$2)*INDEX(地狱道!$V$19:$V$22,卡牌属性!$B197))</f>
        <v>18</v>
      </c>
      <c r="F197" s="18">
        <f>INT(INDEX(地狱道!$M$19:$R$27,卡牌属性!$C197,卡牌属性!F$2)*INDEX(地狱道!$V$19:$V$22,卡牌属性!$B197))</f>
        <v>36</v>
      </c>
      <c r="G197" s="18">
        <f>INT(INDEX(地狱道!$M$19:$R$27,卡牌属性!$C197,卡牌属性!G$2)*INDEX(地狱道!$V$19:$V$22,卡牌属性!$B197))</f>
        <v>5454</v>
      </c>
      <c r="H197" s="18">
        <f>INT(INDEX(地狱道!$M$19:$R$27,卡牌属性!$C197,卡牌属性!H$2)*INDEX(地狱道!$V$19:$V$22,卡牌属性!$B197))</f>
        <v>486</v>
      </c>
      <c r="I197" s="18">
        <f>INT(INDEX(地狱道!$M$19:$R$27,卡牌属性!$C197,卡牌属性!I$2)*INDEX(地狱道!$V$19:$V$22,卡牌属性!$B197))</f>
        <v>972</v>
      </c>
    </row>
    <row r="198" spans="1:9" ht="16.5" x14ac:dyDescent="0.2">
      <c r="A198" s="14">
        <v>1102007</v>
      </c>
      <c r="B198" s="14">
        <f>VLOOKUP(A198,卡牌!$B$4:$C$39,2,FALSE)</f>
        <v>3</v>
      </c>
      <c r="C198" s="14">
        <v>6</v>
      </c>
      <c r="D198" s="18">
        <f>INT(INDEX(地狱道!$M$19:$R$27,卡牌属性!$C198,卡牌属性!D$2)*INDEX(地狱道!$V$19:$V$22,卡牌属性!$B198))</f>
        <v>237</v>
      </c>
      <c r="E198" s="18">
        <f>INT(INDEX(地狱道!$M$19:$R$27,卡牌属性!$C198,卡牌属性!E$2)*INDEX(地狱道!$V$19:$V$22,卡牌属性!$B198))</f>
        <v>21</v>
      </c>
      <c r="F198" s="18">
        <f>INT(INDEX(地狱道!$M$19:$R$27,卡牌属性!$C198,卡牌属性!F$2)*INDEX(地狱道!$V$19:$V$22,卡牌属性!$B198))</f>
        <v>43</v>
      </c>
      <c r="G198" s="18">
        <f>INT(INDEX(地狱道!$M$19:$R$27,卡牌属性!$C198,卡牌属性!G$2)*INDEX(地狱道!$V$19:$V$22,卡牌属性!$B198))</f>
        <v>7434</v>
      </c>
      <c r="H198" s="18">
        <f>INT(INDEX(地狱道!$M$19:$R$27,卡牌属性!$C198,卡牌属性!H$2)*INDEX(地狱道!$V$19:$V$22,卡牌属性!$B198))</f>
        <v>666</v>
      </c>
      <c r="I198" s="18">
        <f>INT(INDEX(地狱道!$M$19:$R$27,卡牌属性!$C198,卡牌属性!I$2)*INDEX(地狱道!$V$19:$V$22,卡牌属性!$B198))</f>
        <v>1332</v>
      </c>
    </row>
    <row r="199" spans="1:9" ht="16.5" x14ac:dyDescent="0.2">
      <c r="A199" s="14">
        <v>1102007</v>
      </c>
      <c r="B199" s="14">
        <f>VLOOKUP(A199,卡牌!$B$4:$C$39,2,FALSE)</f>
        <v>3</v>
      </c>
      <c r="C199" s="14">
        <v>7</v>
      </c>
      <c r="D199" s="18">
        <f>INT(INDEX(地狱道!$M$19:$R$27,卡牌属性!$C199,卡牌属性!D$2)*INDEX(地狱道!$V$19:$V$22,卡牌属性!$B199))</f>
        <v>290</v>
      </c>
      <c r="E199" s="18">
        <f>INT(INDEX(地狱道!$M$19:$R$27,卡牌属性!$C199,卡牌属性!E$2)*INDEX(地狱道!$V$19:$V$22,卡牌属性!$B199))</f>
        <v>26</v>
      </c>
      <c r="F199" s="18">
        <f>INT(INDEX(地狱道!$M$19:$R$27,卡牌属性!$C199,卡牌属性!F$2)*INDEX(地狱道!$V$19:$V$22,卡牌属性!$B199))</f>
        <v>52</v>
      </c>
      <c r="G199" s="18">
        <f>INT(INDEX(地狱道!$M$19:$R$27,卡牌属性!$C199,卡牌属性!G$2)*INDEX(地狱道!$V$19:$V$22,卡牌属性!$B199))</f>
        <v>9810</v>
      </c>
      <c r="H199" s="18">
        <f>INT(INDEX(地狱道!$M$19:$R$27,卡牌属性!$C199,卡牌属性!H$2)*INDEX(地狱道!$V$19:$V$22,卡牌属性!$B199))</f>
        <v>882</v>
      </c>
      <c r="I199" s="18">
        <f>INT(INDEX(地狱道!$M$19:$R$27,卡牌属性!$C199,卡牌属性!I$2)*INDEX(地狱道!$V$19:$V$22,卡牌属性!$B199))</f>
        <v>1764</v>
      </c>
    </row>
    <row r="200" spans="1:9" ht="16.5" x14ac:dyDescent="0.2">
      <c r="A200" s="14">
        <v>1102007</v>
      </c>
      <c r="B200" s="14">
        <f>VLOOKUP(A200,卡牌!$B$4:$C$39,2,FALSE)</f>
        <v>3</v>
      </c>
      <c r="C200" s="14">
        <v>8</v>
      </c>
      <c r="D200" s="18">
        <f>INT(INDEX(地狱道!$M$19:$R$27,卡牌属性!$C200,卡牌属性!D$2)*INDEX(地狱道!$V$19:$V$22,卡牌属性!$B200))</f>
        <v>343</v>
      </c>
      <c r="E200" s="18">
        <f>INT(INDEX(地狱道!$M$19:$R$27,卡牌属性!$C200,卡牌属性!E$2)*INDEX(地狱道!$V$19:$V$22,卡牌属性!$B200))</f>
        <v>31</v>
      </c>
      <c r="F200" s="18">
        <f>INT(INDEX(地狱道!$M$19:$R$27,卡牌属性!$C200,卡牌属性!F$2)*INDEX(地狱道!$V$19:$V$22,卡牌属性!$B200))</f>
        <v>62</v>
      </c>
      <c r="G200" s="18">
        <f>INT(INDEX(地狱道!$M$19:$R$27,卡牌属性!$C200,卡牌属性!G$2)*INDEX(地狱道!$V$19:$V$22,卡牌属性!$B200))</f>
        <v>12714</v>
      </c>
      <c r="H200" s="18">
        <f>INT(INDEX(地狱道!$M$19:$R$27,卡牌属性!$C200,卡牌属性!H$2)*INDEX(地狱道!$V$19:$V$22,卡牌属性!$B200))</f>
        <v>1146</v>
      </c>
      <c r="I200" s="18">
        <f>INT(INDEX(地狱道!$M$19:$R$27,卡牌属性!$C200,卡牌属性!I$2)*INDEX(地狱道!$V$19:$V$22,卡牌属性!$B200))</f>
        <v>2292</v>
      </c>
    </row>
    <row r="201" spans="1:9" ht="16.5" x14ac:dyDescent="0.2">
      <c r="A201" s="14">
        <v>1102007</v>
      </c>
      <c r="B201" s="14">
        <f>VLOOKUP(A201,卡牌!$B$4:$C$39,2,FALSE)</f>
        <v>3</v>
      </c>
      <c r="C201" s="14">
        <v>9</v>
      </c>
      <c r="D201" s="18">
        <f>INT(INDEX(地狱道!$M$19:$R$27,卡牌属性!$C201,卡牌属性!D$2)*INDEX(地狱道!$V$19:$V$22,卡牌属性!$B201))</f>
        <v>396</v>
      </c>
      <c r="E201" s="18">
        <f>INT(INDEX(地狱道!$M$19:$R$27,卡牌属性!$C201,卡牌属性!E$2)*INDEX(地狱道!$V$19:$V$22,卡牌属性!$B201))</f>
        <v>36</v>
      </c>
      <c r="F201" s="18">
        <f>INT(INDEX(地狱道!$M$19:$R$27,卡牌属性!$C201,卡牌属性!F$2)*INDEX(地狱道!$V$19:$V$22,卡牌属性!$B201))</f>
        <v>72</v>
      </c>
      <c r="G201" s="18">
        <f>INT(INDEX(地狱道!$M$19:$R$27,卡牌属性!$C201,卡牌属性!G$2)*INDEX(地狱道!$V$19:$V$22,卡牌属性!$B201))</f>
        <v>16146</v>
      </c>
      <c r="H201" s="18">
        <f>INT(INDEX(地狱道!$M$19:$R$27,卡牌属性!$C201,卡牌属性!H$2)*INDEX(地狱道!$V$19:$V$22,卡牌属性!$B201))</f>
        <v>1458</v>
      </c>
      <c r="I201" s="18">
        <f>INT(INDEX(地狱道!$M$19:$R$27,卡牌属性!$C201,卡牌属性!I$2)*INDEX(地狱道!$V$19:$V$22,卡牌属性!$B201))</f>
        <v>2916</v>
      </c>
    </row>
    <row r="202" spans="1:9" ht="16.5" x14ac:dyDescent="0.2">
      <c r="A202" s="14">
        <v>1102008</v>
      </c>
      <c r="B202" s="14">
        <f>VLOOKUP(A202,卡牌!$B$4:$C$39,2,FALSE)</f>
        <v>4</v>
      </c>
      <c r="C202" s="14">
        <v>1</v>
      </c>
      <c r="D202" s="18">
        <f>INT(INDEX(地狱道!$M$19:$R$27,卡牌属性!$C202,卡牌属性!D$2)*INDEX(地狱道!$V$19:$V$22,卡牌属性!$B202))</f>
        <v>82</v>
      </c>
      <c r="E202" s="18">
        <f>INT(INDEX(地狱道!$M$19:$R$27,卡牌属性!$C202,卡牌属性!E$2)*INDEX(地狱道!$V$19:$V$22,卡牌属性!$B202))</f>
        <v>7</v>
      </c>
      <c r="F202" s="18">
        <f>INT(INDEX(地狱道!$M$19:$R$27,卡牌属性!$C202,卡牌属性!F$2)*INDEX(地狱道!$V$19:$V$22,卡牌属性!$B202))</f>
        <v>15</v>
      </c>
      <c r="G202" s="18">
        <f>INT(INDEX(地狱道!$M$19:$R$27,卡牌属性!$C202,卡牌属性!G$2)*INDEX(地狱道!$V$19:$V$22,卡牌属性!$B202))</f>
        <v>300</v>
      </c>
      <c r="H202" s="18">
        <f>INT(INDEX(地狱道!$M$19:$R$27,卡牌属性!$C202,卡牌属性!H$2)*INDEX(地狱道!$V$19:$V$22,卡牌属性!$B202))</f>
        <v>15</v>
      </c>
      <c r="I202" s="18">
        <f>INT(INDEX(地狱道!$M$19:$R$27,卡牌属性!$C202,卡牌属性!I$2)*INDEX(地狱道!$V$19:$V$22,卡牌属性!$B202))</f>
        <v>30</v>
      </c>
    </row>
    <row r="203" spans="1:9" ht="16.5" x14ac:dyDescent="0.2">
      <c r="A203" s="14">
        <v>1102008</v>
      </c>
      <c r="B203" s="14">
        <f>VLOOKUP(A203,卡牌!$B$4:$C$39,2,FALSE)</f>
        <v>4</v>
      </c>
      <c r="C203" s="14">
        <v>2</v>
      </c>
      <c r="D203" s="18">
        <f>INT(INDEX(地狱道!$M$19:$R$27,卡牌属性!$C203,卡牌属性!D$2)*INDEX(地狱道!$V$19:$V$22,卡牌属性!$B203))</f>
        <v>115</v>
      </c>
      <c r="E203" s="18">
        <f>INT(INDEX(地狱道!$M$19:$R$27,卡牌属性!$C203,卡牌属性!E$2)*INDEX(地狱道!$V$19:$V$22,卡牌属性!$B203))</f>
        <v>10</v>
      </c>
      <c r="F203" s="18">
        <f>INT(INDEX(地狱道!$M$19:$R$27,卡牌属性!$C203,卡牌属性!F$2)*INDEX(地狱道!$V$19:$V$22,卡牌属性!$B203))</f>
        <v>21</v>
      </c>
      <c r="G203" s="18">
        <f>INT(INDEX(地狱道!$M$19:$R$27,卡牌属性!$C203,卡牌属性!G$2)*INDEX(地狱道!$V$19:$V$22,卡牌属性!$B203))</f>
        <v>1455</v>
      </c>
      <c r="H203" s="18">
        <f>INT(INDEX(地狱道!$M$19:$R$27,卡牌属性!$C203,卡牌属性!H$2)*INDEX(地狱道!$V$19:$V$22,卡牌属性!$B203))</f>
        <v>120</v>
      </c>
      <c r="I203" s="18">
        <f>INT(INDEX(地狱道!$M$19:$R$27,卡牌属性!$C203,卡牌属性!I$2)*INDEX(地狱道!$V$19:$V$22,卡牌属性!$B203))</f>
        <v>240</v>
      </c>
    </row>
    <row r="204" spans="1:9" ht="16.5" x14ac:dyDescent="0.2">
      <c r="A204" s="14">
        <v>1102008</v>
      </c>
      <c r="B204" s="14">
        <f>VLOOKUP(A204,卡牌!$B$4:$C$39,2,FALSE)</f>
        <v>4</v>
      </c>
      <c r="C204" s="14">
        <v>3</v>
      </c>
      <c r="D204" s="18">
        <f>INT(INDEX(地狱道!$M$19:$R$27,卡牌属性!$C204,卡牌属性!D$2)*INDEX(地狱道!$V$19:$V$22,卡牌属性!$B204))</f>
        <v>165</v>
      </c>
      <c r="E204" s="18">
        <f>INT(INDEX(地狱道!$M$19:$R$27,卡牌属性!$C204,卡牌属性!E$2)*INDEX(地狱道!$V$19:$V$22,卡牌属性!$B204))</f>
        <v>15</v>
      </c>
      <c r="F204" s="18">
        <f>INT(INDEX(地狱道!$M$19:$R$27,卡牌属性!$C204,卡牌属性!F$2)*INDEX(地狱道!$V$19:$V$22,卡牌属性!$B204))</f>
        <v>30</v>
      </c>
      <c r="G204" s="18">
        <f>INT(INDEX(地狱道!$M$19:$R$27,卡牌属性!$C204,卡牌属性!G$2)*INDEX(地狱道!$V$19:$V$22,卡牌属性!$B204))</f>
        <v>3187</v>
      </c>
      <c r="H204" s="18">
        <f>INT(INDEX(地狱道!$M$19:$R$27,卡牌属性!$C204,卡牌属性!H$2)*INDEX(地狱道!$V$19:$V$22,卡牌属性!$B204))</f>
        <v>277</v>
      </c>
      <c r="I204" s="18">
        <f>INT(INDEX(地狱道!$M$19:$R$27,卡牌属性!$C204,卡牌属性!I$2)*INDEX(地狱道!$V$19:$V$22,卡牌属性!$B204))</f>
        <v>555</v>
      </c>
    </row>
    <row r="205" spans="1:9" ht="16.5" x14ac:dyDescent="0.2">
      <c r="A205" s="14">
        <v>1102008</v>
      </c>
      <c r="B205" s="14">
        <f>VLOOKUP(A205,卡牌!$B$4:$C$39,2,FALSE)</f>
        <v>4</v>
      </c>
      <c r="C205" s="14">
        <v>4</v>
      </c>
      <c r="D205" s="18">
        <f>INT(INDEX(地狱道!$M$19:$R$27,卡牌属性!$C205,卡牌属性!D$2)*INDEX(地狱道!$V$19:$V$22,卡牌属性!$B205))</f>
        <v>198</v>
      </c>
      <c r="E205" s="18">
        <f>INT(INDEX(地狱道!$M$19:$R$27,卡牌属性!$C205,卡牌属性!E$2)*INDEX(地狱道!$V$19:$V$22,卡牌属性!$B205))</f>
        <v>18</v>
      </c>
      <c r="F205" s="18">
        <f>INT(INDEX(地狱道!$M$19:$R$27,卡牌属性!$C205,卡牌属性!F$2)*INDEX(地狱道!$V$19:$V$22,卡牌属性!$B205))</f>
        <v>36</v>
      </c>
      <c r="G205" s="18">
        <f>INT(INDEX(地狱道!$M$19:$R$27,卡牌属性!$C205,卡牌属性!G$2)*INDEX(地狱道!$V$19:$V$22,卡牌属性!$B205))</f>
        <v>4837</v>
      </c>
      <c r="H205" s="18">
        <f>INT(INDEX(地狱道!$M$19:$R$27,卡牌属性!$C205,卡牌属性!H$2)*INDEX(地狱道!$V$19:$V$22,卡牌属性!$B205))</f>
        <v>427</v>
      </c>
      <c r="I205" s="18">
        <f>INT(INDEX(地狱道!$M$19:$R$27,卡牌属性!$C205,卡牌属性!I$2)*INDEX(地狱道!$V$19:$V$22,卡牌属性!$B205))</f>
        <v>855</v>
      </c>
    </row>
    <row r="206" spans="1:9" ht="16.5" x14ac:dyDescent="0.2">
      <c r="A206" s="14">
        <v>1102008</v>
      </c>
      <c r="B206" s="14">
        <f>VLOOKUP(A206,卡牌!$B$4:$C$39,2,FALSE)</f>
        <v>4</v>
      </c>
      <c r="C206" s="14">
        <v>5</v>
      </c>
      <c r="D206" s="18">
        <f>INT(INDEX(地狱道!$M$19:$R$27,卡牌属性!$C206,卡牌属性!D$2)*INDEX(地狱道!$V$19:$V$22,卡牌属性!$B206))</f>
        <v>247</v>
      </c>
      <c r="E206" s="18">
        <f>INT(INDEX(地狱道!$M$19:$R$27,卡牌属性!$C206,卡牌属性!E$2)*INDEX(地狱道!$V$19:$V$22,卡牌属性!$B206))</f>
        <v>22</v>
      </c>
      <c r="F206" s="18">
        <f>INT(INDEX(地狱道!$M$19:$R$27,卡牌属性!$C206,卡牌属性!F$2)*INDEX(地狱道!$V$19:$V$22,卡牌属性!$B206))</f>
        <v>45</v>
      </c>
      <c r="G206" s="18">
        <f>INT(INDEX(地狱道!$M$19:$R$27,卡牌属性!$C206,卡牌属性!G$2)*INDEX(地狱道!$V$19:$V$22,卡牌属性!$B206))</f>
        <v>6817</v>
      </c>
      <c r="H206" s="18">
        <f>INT(INDEX(地狱道!$M$19:$R$27,卡牌属性!$C206,卡牌属性!H$2)*INDEX(地狱道!$V$19:$V$22,卡牌属性!$B206))</f>
        <v>607</v>
      </c>
      <c r="I206" s="18">
        <f>INT(INDEX(地狱道!$M$19:$R$27,卡牌属性!$C206,卡牌属性!I$2)*INDEX(地狱道!$V$19:$V$22,卡牌属性!$B206))</f>
        <v>1215</v>
      </c>
    </row>
    <row r="207" spans="1:9" ht="16.5" x14ac:dyDescent="0.2">
      <c r="A207" s="14">
        <v>1102008</v>
      </c>
      <c r="B207" s="14">
        <f>VLOOKUP(A207,卡牌!$B$4:$C$39,2,FALSE)</f>
        <v>4</v>
      </c>
      <c r="C207" s="14">
        <v>6</v>
      </c>
      <c r="D207" s="18">
        <f>INT(INDEX(地狱道!$M$19:$R$27,卡牌属性!$C207,卡牌属性!D$2)*INDEX(地狱道!$V$19:$V$22,卡牌属性!$B207))</f>
        <v>297</v>
      </c>
      <c r="E207" s="18">
        <f>INT(INDEX(地狱道!$M$19:$R$27,卡牌属性!$C207,卡牌属性!E$2)*INDEX(地狱道!$V$19:$V$22,卡牌属性!$B207))</f>
        <v>27</v>
      </c>
      <c r="F207" s="18">
        <f>INT(INDEX(地狱道!$M$19:$R$27,卡牌属性!$C207,卡牌属性!F$2)*INDEX(地狱道!$V$19:$V$22,卡牌属性!$B207))</f>
        <v>54</v>
      </c>
      <c r="G207" s="18">
        <f>INT(INDEX(地狱道!$M$19:$R$27,卡牌属性!$C207,卡牌属性!G$2)*INDEX(地狱道!$V$19:$V$22,卡牌属性!$B207))</f>
        <v>9292</v>
      </c>
      <c r="H207" s="18">
        <f>INT(INDEX(地狱道!$M$19:$R$27,卡牌属性!$C207,卡牌属性!H$2)*INDEX(地狱道!$V$19:$V$22,卡牌属性!$B207))</f>
        <v>832</v>
      </c>
      <c r="I207" s="18">
        <f>INT(INDEX(地狱道!$M$19:$R$27,卡牌属性!$C207,卡牌属性!I$2)*INDEX(地狱道!$V$19:$V$22,卡牌属性!$B207))</f>
        <v>1665</v>
      </c>
    </row>
    <row r="208" spans="1:9" ht="16.5" x14ac:dyDescent="0.2">
      <c r="A208" s="14">
        <v>1102008</v>
      </c>
      <c r="B208" s="14">
        <f>VLOOKUP(A208,卡牌!$B$4:$C$39,2,FALSE)</f>
        <v>4</v>
      </c>
      <c r="C208" s="14">
        <v>7</v>
      </c>
      <c r="D208" s="18">
        <f>INT(INDEX(地狱道!$M$19:$R$27,卡牌属性!$C208,卡牌属性!D$2)*INDEX(地狱道!$V$19:$V$22,卡牌属性!$B208))</f>
        <v>363</v>
      </c>
      <c r="E208" s="18">
        <f>INT(INDEX(地狱道!$M$19:$R$27,卡牌属性!$C208,卡牌属性!E$2)*INDEX(地狱道!$V$19:$V$22,卡牌属性!$B208))</f>
        <v>33</v>
      </c>
      <c r="F208" s="18">
        <f>INT(INDEX(地狱道!$M$19:$R$27,卡牌属性!$C208,卡牌属性!F$2)*INDEX(地狱道!$V$19:$V$22,卡牌属性!$B208))</f>
        <v>66</v>
      </c>
      <c r="G208" s="18">
        <f>INT(INDEX(地狱道!$M$19:$R$27,卡牌属性!$C208,卡牌属性!G$2)*INDEX(地狱道!$V$19:$V$22,卡牌属性!$B208))</f>
        <v>12262</v>
      </c>
      <c r="H208" s="18">
        <f>INT(INDEX(地狱道!$M$19:$R$27,卡牌属性!$C208,卡牌属性!H$2)*INDEX(地狱道!$V$19:$V$22,卡牌属性!$B208))</f>
        <v>1102</v>
      </c>
      <c r="I208" s="18">
        <f>INT(INDEX(地狱道!$M$19:$R$27,卡牌属性!$C208,卡牌属性!I$2)*INDEX(地狱道!$V$19:$V$22,卡牌属性!$B208))</f>
        <v>2205</v>
      </c>
    </row>
    <row r="209" spans="1:9" ht="16.5" x14ac:dyDescent="0.2">
      <c r="A209" s="14">
        <v>1102008</v>
      </c>
      <c r="B209" s="14">
        <f>VLOOKUP(A209,卡牌!$B$4:$C$39,2,FALSE)</f>
        <v>4</v>
      </c>
      <c r="C209" s="14">
        <v>8</v>
      </c>
      <c r="D209" s="18">
        <f>INT(INDEX(地狱道!$M$19:$R$27,卡牌属性!$C209,卡牌属性!D$2)*INDEX(地狱道!$V$19:$V$22,卡牌属性!$B209))</f>
        <v>429</v>
      </c>
      <c r="E209" s="18">
        <f>INT(INDEX(地狱道!$M$19:$R$27,卡牌属性!$C209,卡牌属性!E$2)*INDEX(地狱道!$V$19:$V$22,卡牌属性!$B209))</f>
        <v>39</v>
      </c>
      <c r="F209" s="18">
        <f>INT(INDEX(地狱道!$M$19:$R$27,卡牌属性!$C209,卡牌属性!F$2)*INDEX(地狱道!$V$19:$V$22,卡牌属性!$B209))</f>
        <v>78</v>
      </c>
      <c r="G209" s="18">
        <f>INT(INDEX(地狱道!$M$19:$R$27,卡牌属性!$C209,卡牌属性!G$2)*INDEX(地狱道!$V$19:$V$22,卡牌属性!$B209))</f>
        <v>15892</v>
      </c>
      <c r="H209" s="18">
        <f>INT(INDEX(地狱道!$M$19:$R$27,卡牌属性!$C209,卡牌属性!H$2)*INDEX(地狱道!$V$19:$V$22,卡牌属性!$B209))</f>
        <v>1432</v>
      </c>
      <c r="I209" s="18">
        <f>INT(INDEX(地狱道!$M$19:$R$27,卡牌属性!$C209,卡牌属性!I$2)*INDEX(地狱道!$V$19:$V$22,卡牌属性!$B209))</f>
        <v>2865</v>
      </c>
    </row>
    <row r="210" spans="1:9" ht="16.5" x14ac:dyDescent="0.2">
      <c r="A210" s="14">
        <v>1102008</v>
      </c>
      <c r="B210" s="14">
        <f>VLOOKUP(A210,卡牌!$B$4:$C$39,2,FALSE)</f>
        <v>4</v>
      </c>
      <c r="C210" s="14">
        <v>9</v>
      </c>
      <c r="D210" s="18">
        <f>INT(INDEX(地狱道!$M$19:$R$27,卡牌属性!$C210,卡牌属性!D$2)*INDEX(地狱道!$V$19:$V$22,卡牌属性!$B210))</f>
        <v>495</v>
      </c>
      <c r="E210" s="18">
        <f>INT(INDEX(地狱道!$M$19:$R$27,卡牌属性!$C210,卡牌属性!E$2)*INDEX(地狱道!$V$19:$V$22,卡牌属性!$B210))</f>
        <v>45</v>
      </c>
      <c r="F210" s="18">
        <f>INT(INDEX(地狱道!$M$19:$R$27,卡牌属性!$C210,卡牌属性!F$2)*INDEX(地狱道!$V$19:$V$22,卡牌属性!$B210))</f>
        <v>90</v>
      </c>
      <c r="G210" s="18">
        <f>INT(INDEX(地狱道!$M$19:$R$27,卡牌属性!$C210,卡牌属性!G$2)*INDEX(地狱道!$V$19:$V$22,卡牌属性!$B210))</f>
        <v>20182</v>
      </c>
      <c r="H210" s="18">
        <f>INT(INDEX(地狱道!$M$19:$R$27,卡牌属性!$C210,卡牌属性!H$2)*INDEX(地狱道!$V$19:$V$22,卡牌属性!$B210))</f>
        <v>1822</v>
      </c>
      <c r="I210" s="18">
        <f>INT(INDEX(地狱道!$M$19:$R$27,卡牌属性!$C210,卡牌属性!I$2)*INDEX(地狱道!$V$19:$V$22,卡牌属性!$B210))</f>
        <v>3645</v>
      </c>
    </row>
    <row r="211" spans="1:9" ht="16.5" x14ac:dyDescent="0.2">
      <c r="A211" s="14">
        <v>1102009</v>
      </c>
      <c r="B211" s="14">
        <f>VLOOKUP(A211,卡牌!$B$4:$C$39,2,FALSE)</f>
        <v>4</v>
      </c>
      <c r="C211" s="14">
        <v>1</v>
      </c>
      <c r="D211" s="18">
        <f>INT(INDEX(地狱道!$M$19:$R$27,卡牌属性!$C211,卡牌属性!D$2)*INDEX(地狱道!$V$19:$V$22,卡牌属性!$B211))</f>
        <v>82</v>
      </c>
      <c r="E211" s="18">
        <f>INT(INDEX(地狱道!$M$19:$R$27,卡牌属性!$C211,卡牌属性!E$2)*INDEX(地狱道!$V$19:$V$22,卡牌属性!$B211))</f>
        <v>7</v>
      </c>
      <c r="F211" s="18">
        <f>INT(INDEX(地狱道!$M$19:$R$27,卡牌属性!$C211,卡牌属性!F$2)*INDEX(地狱道!$V$19:$V$22,卡牌属性!$B211))</f>
        <v>15</v>
      </c>
      <c r="G211" s="18">
        <f>INT(INDEX(地狱道!$M$19:$R$27,卡牌属性!$C211,卡牌属性!G$2)*INDEX(地狱道!$V$19:$V$22,卡牌属性!$B211))</f>
        <v>300</v>
      </c>
      <c r="H211" s="18">
        <f>INT(INDEX(地狱道!$M$19:$R$27,卡牌属性!$C211,卡牌属性!H$2)*INDEX(地狱道!$V$19:$V$22,卡牌属性!$B211))</f>
        <v>15</v>
      </c>
      <c r="I211" s="18">
        <f>INT(INDEX(地狱道!$M$19:$R$27,卡牌属性!$C211,卡牌属性!I$2)*INDEX(地狱道!$V$19:$V$22,卡牌属性!$B211))</f>
        <v>30</v>
      </c>
    </row>
    <row r="212" spans="1:9" ht="16.5" x14ac:dyDescent="0.2">
      <c r="A212" s="14">
        <v>1102009</v>
      </c>
      <c r="B212" s="14">
        <f>VLOOKUP(A212,卡牌!$B$4:$C$39,2,FALSE)</f>
        <v>4</v>
      </c>
      <c r="C212" s="14">
        <v>2</v>
      </c>
      <c r="D212" s="18">
        <f>INT(INDEX(地狱道!$M$19:$R$27,卡牌属性!$C212,卡牌属性!D$2)*INDEX(地狱道!$V$19:$V$22,卡牌属性!$B212))</f>
        <v>115</v>
      </c>
      <c r="E212" s="18">
        <f>INT(INDEX(地狱道!$M$19:$R$27,卡牌属性!$C212,卡牌属性!E$2)*INDEX(地狱道!$V$19:$V$22,卡牌属性!$B212))</f>
        <v>10</v>
      </c>
      <c r="F212" s="18">
        <f>INT(INDEX(地狱道!$M$19:$R$27,卡牌属性!$C212,卡牌属性!F$2)*INDEX(地狱道!$V$19:$V$22,卡牌属性!$B212))</f>
        <v>21</v>
      </c>
      <c r="G212" s="18">
        <f>INT(INDEX(地狱道!$M$19:$R$27,卡牌属性!$C212,卡牌属性!G$2)*INDEX(地狱道!$V$19:$V$22,卡牌属性!$B212))</f>
        <v>1455</v>
      </c>
      <c r="H212" s="18">
        <f>INT(INDEX(地狱道!$M$19:$R$27,卡牌属性!$C212,卡牌属性!H$2)*INDEX(地狱道!$V$19:$V$22,卡牌属性!$B212))</f>
        <v>120</v>
      </c>
      <c r="I212" s="18">
        <f>INT(INDEX(地狱道!$M$19:$R$27,卡牌属性!$C212,卡牌属性!I$2)*INDEX(地狱道!$V$19:$V$22,卡牌属性!$B212))</f>
        <v>240</v>
      </c>
    </row>
    <row r="213" spans="1:9" ht="16.5" x14ac:dyDescent="0.2">
      <c r="A213" s="14">
        <v>1102009</v>
      </c>
      <c r="B213" s="14">
        <f>VLOOKUP(A213,卡牌!$B$4:$C$39,2,FALSE)</f>
        <v>4</v>
      </c>
      <c r="C213" s="14">
        <v>3</v>
      </c>
      <c r="D213" s="18">
        <f>INT(INDEX(地狱道!$M$19:$R$27,卡牌属性!$C213,卡牌属性!D$2)*INDEX(地狱道!$V$19:$V$22,卡牌属性!$B213))</f>
        <v>165</v>
      </c>
      <c r="E213" s="18">
        <f>INT(INDEX(地狱道!$M$19:$R$27,卡牌属性!$C213,卡牌属性!E$2)*INDEX(地狱道!$V$19:$V$22,卡牌属性!$B213))</f>
        <v>15</v>
      </c>
      <c r="F213" s="18">
        <f>INT(INDEX(地狱道!$M$19:$R$27,卡牌属性!$C213,卡牌属性!F$2)*INDEX(地狱道!$V$19:$V$22,卡牌属性!$B213))</f>
        <v>30</v>
      </c>
      <c r="G213" s="18">
        <f>INT(INDEX(地狱道!$M$19:$R$27,卡牌属性!$C213,卡牌属性!G$2)*INDEX(地狱道!$V$19:$V$22,卡牌属性!$B213))</f>
        <v>3187</v>
      </c>
      <c r="H213" s="18">
        <f>INT(INDEX(地狱道!$M$19:$R$27,卡牌属性!$C213,卡牌属性!H$2)*INDEX(地狱道!$V$19:$V$22,卡牌属性!$B213))</f>
        <v>277</v>
      </c>
      <c r="I213" s="18">
        <f>INT(INDEX(地狱道!$M$19:$R$27,卡牌属性!$C213,卡牌属性!I$2)*INDEX(地狱道!$V$19:$V$22,卡牌属性!$B213))</f>
        <v>555</v>
      </c>
    </row>
    <row r="214" spans="1:9" ht="16.5" x14ac:dyDescent="0.2">
      <c r="A214" s="14">
        <v>1102009</v>
      </c>
      <c r="B214" s="14">
        <f>VLOOKUP(A214,卡牌!$B$4:$C$39,2,FALSE)</f>
        <v>4</v>
      </c>
      <c r="C214" s="14">
        <v>4</v>
      </c>
      <c r="D214" s="18">
        <f>INT(INDEX(地狱道!$M$19:$R$27,卡牌属性!$C214,卡牌属性!D$2)*INDEX(地狱道!$V$19:$V$22,卡牌属性!$B214))</f>
        <v>198</v>
      </c>
      <c r="E214" s="18">
        <f>INT(INDEX(地狱道!$M$19:$R$27,卡牌属性!$C214,卡牌属性!E$2)*INDEX(地狱道!$V$19:$V$22,卡牌属性!$B214))</f>
        <v>18</v>
      </c>
      <c r="F214" s="18">
        <f>INT(INDEX(地狱道!$M$19:$R$27,卡牌属性!$C214,卡牌属性!F$2)*INDEX(地狱道!$V$19:$V$22,卡牌属性!$B214))</f>
        <v>36</v>
      </c>
      <c r="G214" s="18">
        <f>INT(INDEX(地狱道!$M$19:$R$27,卡牌属性!$C214,卡牌属性!G$2)*INDEX(地狱道!$V$19:$V$22,卡牌属性!$B214))</f>
        <v>4837</v>
      </c>
      <c r="H214" s="18">
        <f>INT(INDEX(地狱道!$M$19:$R$27,卡牌属性!$C214,卡牌属性!H$2)*INDEX(地狱道!$V$19:$V$22,卡牌属性!$B214))</f>
        <v>427</v>
      </c>
      <c r="I214" s="18">
        <f>INT(INDEX(地狱道!$M$19:$R$27,卡牌属性!$C214,卡牌属性!I$2)*INDEX(地狱道!$V$19:$V$22,卡牌属性!$B214))</f>
        <v>855</v>
      </c>
    </row>
    <row r="215" spans="1:9" ht="16.5" x14ac:dyDescent="0.2">
      <c r="A215" s="14">
        <v>1102009</v>
      </c>
      <c r="B215" s="14">
        <f>VLOOKUP(A215,卡牌!$B$4:$C$39,2,FALSE)</f>
        <v>4</v>
      </c>
      <c r="C215" s="14">
        <v>5</v>
      </c>
      <c r="D215" s="18">
        <f>INT(INDEX(地狱道!$M$19:$R$27,卡牌属性!$C215,卡牌属性!D$2)*INDEX(地狱道!$V$19:$V$22,卡牌属性!$B215))</f>
        <v>247</v>
      </c>
      <c r="E215" s="18">
        <f>INT(INDEX(地狱道!$M$19:$R$27,卡牌属性!$C215,卡牌属性!E$2)*INDEX(地狱道!$V$19:$V$22,卡牌属性!$B215))</f>
        <v>22</v>
      </c>
      <c r="F215" s="18">
        <f>INT(INDEX(地狱道!$M$19:$R$27,卡牌属性!$C215,卡牌属性!F$2)*INDEX(地狱道!$V$19:$V$22,卡牌属性!$B215))</f>
        <v>45</v>
      </c>
      <c r="G215" s="18">
        <f>INT(INDEX(地狱道!$M$19:$R$27,卡牌属性!$C215,卡牌属性!G$2)*INDEX(地狱道!$V$19:$V$22,卡牌属性!$B215))</f>
        <v>6817</v>
      </c>
      <c r="H215" s="18">
        <f>INT(INDEX(地狱道!$M$19:$R$27,卡牌属性!$C215,卡牌属性!H$2)*INDEX(地狱道!$V$19:$V$22,卡牌属性!$B215))</f>
        <v>607</v>
      </c>
      <c r="I215" s="18">
        <f>INT(INDEX(地狱道!$M$19:$R$27,卡牌属性!$C215,卡牌属性!I$2)*INDEX(地狱道!$V$19:$V$22,卡牌属性!$B215))</f>
        <v>1215</v>
      </c>
    </row>
    <row r="216" spans="1:9" ht="16.5" x14ac:dyDescent="0.2">
      <c r="A216" s="14">
        <v>1102009</v>
      </c>
      <c r="B216" s="14">
        <f>VLOOKUP(A216,卡牌!$B$4:$C$39,2,FALSE)</f>
        <v>4</v>
      </c>
      <c r="C216" s="14">
        <v>6</v>
      </c>
      <c r="D216" s="18">
        <f>INT(INDEX(地狱道!$M$19:$R$27,卡牌属性!$C216,卡牌属性!D$2)*INDEX(地狱道!$V$19:$V$22,卡牌属性!$B216))</f>
        <v>297</v>
      </c>
      <c r="E216" s="18">
        <f>INT(INDEX(地狱道!$M$19:$R$27,卡牌属性!$C216,卡牌属性!E$2)*INDEX(地狱道!$V$19:$V$22,卡牌属性!$B216))</f>
        <v>27</v>
      </c>
      <c r="F216" s="18">
        <f>INT(INDEX(地狱道!$M$19:$R$27,卡牌属性!$C216,卡牌属性!F$2)*INDEX(地狱道!$V$19:$V$22,卡牌属性!$B216))</f>
        <v>54</v>
      </c>
      <c r="G216" s="18">
        <f>INT(INDEX(地狱道!$M$19:$R$27,卡牌属性!$C216,卡牌属性!G$2)*INDEX(地狱道!$V$19:$V$22,卡牌属性!$B216))</f>
        <v>9292</v>
      </c>
      <c r="H216" s="18">
        <f>INT(INDEX(地狱道!$M$19:$R$27,卡牌属性!$C216,卡牌属性!H$2)*INDEX(地狱道!$V$19:$V$22,卡牌属性!$B216))</f>
        <v>832</v>
      </c>
      <c r="I216" s="18">
        <f>INT(INDEX(地狱道!$M$19:$R$27,卡牌属性!$C216,卡牌属性!I$2)*INDEX(地狱道!$V$19:$V$22,卡牌属性!$B216))</f>
        <v>1665</v>
      </c>
    </row>
    <row r="217" spans="1:9" ht="16.5" x14ac:dyDescent="0.2">
      <c r="A217" s="14">
        <v>1102009</v>
      </c>
      <c r="B217" s="14">
        <f>VLOOKUP(A217,卡牌!$B$4:$C$39,2,FALSE)</f>
        <v>4</v>
      </c>
      <c r="C217" s="14">
        <v>7</v>
      </c>
      <c r="D217" s="18">
        <f>INT(INDEX(地狱道!$M$19:$R$27,卡牌属性!$C217,卡牌属性!D$2)*INDEX(地狱道!$V$19:$V$22,卡牌属性!$B217))</f>
        <v>363</v>
      </c>
      <c r="E217" s="18">
        <f>INT(INDEX(地狱道!$M$19:$R$27,卡牌属性!$C217,卡牌属性!E$2)*INDEX(地狱道!$V$19:$V$22,卡牌属性!$B217))</f>
        <v>33</v>
      </c>
      <c r="F217" s="18">
        <f>INT(INDEX(地狱道!$M$19:$R$27,卡牌属性!$C217,卡牌属性!F$2)*INDEX(地狱道!$V$19:$V$22,卡牌属性!$B217))</f>
        <v>66</v>
      </c>
      <c r="G217" s="18">
        <f>INT(INDEX(地狱道!$M$19:$R$27,卡牌属性!$C217,卡牌属性!G$2)*INDEX(地狱道!$V$19:$V$22,卡牌属性!$B217))</f>
        <v>12262</v>
      </c>
      <c r="H217" s="18">
        <f>INT(INDEX(地狱道!$M$19:$R$27,卡牌属性!$C217,卡牌属性!H$2)*INDEX(地狱道!$V$19:$V$22,卡牌属性!$B217))</f>
        <v>1102</v>
      </c>
      <c r="I217" s="18">
        <f>INT(INDEX(地狱道!$M$19:$R$27,卡牌属性!$C217,卡牌属性!I$2)*INDEX(地狱道!$V$19:$V$22,卡牌属性!$B217))</f>
        <v>2205</v>
      </c>
    </row>
    <row r="218" spans="1:9" ht="16.5" x14ac:dyDescent="0.2">
      <c r="A218" s="14">
        <v>1102009</v>
      </c>
      <c r="B218" s="14">
        <f>VLOOKUP(A218,卡牌!$B$4:$C$39,2,FALSE)</f>
        <v>4</v>
      </c>
      <c r="C218" s="14">
        <v>8</v>
      </c>
      <c r="D218" s="18">
        <f>INT(INDEX(地狱道!$M$19:$R$27,卡牌属性!$C218,卡牌属性!D$2)*INDEX(地狱道!$V$19:$V$22,卡牌属性!$B218))</f>
        <v>429</v>
      </c>
      <c r="E218" s="18">
        <f>INT(INDEX(地狱道!$M$19:$R$27,卡牌属性!$C218,卡牌属性!E$2)*INDEX(地狱道!$V$19:$V$22,卡牌属性!$B218))</f>
        <v>39</v>
      </c>
      <c r="F218" s="18">
        <f>INT(INDEX(地狱道!$M$19:$R$27,卡牌属性!$C218,卡牌属性!F$2)*INDEX(地狱道!$V$19:$V$22,卡牌属性!$B218))</f>
        <v>78</v>
      </c>
      <c r="G218" s="18">
        <f>INT(INDEX(地狱道!$M$19:$R$27,卡牌属性!$C218,卡牌属性!G$2)*INDEX(地狱道!$V$19:$V$22,卡牌属性!$B218))</f>
        <v>15892</v>
      </c>
      <c r="H218" s="18">
        <f>INT(INDEX(地狱道!$M$19:$R$27,卡牌属性!$C218,卡牌属性!H$2)*INDEX(地狱道!$V$19:$V$22,卡牌属性!$B218))</f>
        <v>1432</v>
      </c>
      <c r="I218" s="18">
        <f>INT(INDEX(地狱道!$M$19:$R$27,卡牌属性!$C218,卡牌属性!I$2)*INDEX(地狱道!$V$19:$V$22,卡牌属性!$B218))</f>
        <v>2865</v>
      </c>
    </row>
    <row r="219" spans="1:9" ht="16.5" x14ac:dyDescent="0.2">
      <c r="A219" s="14">
        <v>1102009</v>
      </c>
      <c r="B219" s="14">
        <f>VLOOKUP(A219,卡牌!$B$4:$C$39,2,FALSE)</f>
        <v>4</v>
      </c>
      <c r="C219" s="14">
        <v>9</v>
      </c>
      <c r="D219" s="18">
        <f>INT(INDEX(地狱道!$M$19:$R$27,卡牌属性!$C219,卡牌属性!D$2)*INDEX(地狱道!$V$19:$V$22,卡牌属性!$B219))</f>
        <v>495</v>
      </c>
      <c r="E219" s="18">
        <f>INT(INDEX(地狱道!$M$19:$R$27,卡牌属性!$C219,卡牌属性!E$2)*INDEX(地狱道!$V$19:$V$22,卡牌属性!$B219))</f>
        <v>45</v>
      </c>
      <c r="F219" s="18">
        <f>INT(INDEX(地狱道!$M$19:$R$27,卡牌属性!$C219,卡牌属性!F$2)*INDEX(地狱道!$V$19:$V$22,卡牌属性!$B219))</f>
        <v>90</v>
      </c>
      <c r="G219" s="18">
        <f>INT(INDEX(地狱道!$M$19:$R$27,卡牌属性!$C219,卡牌属性!G$2)*INDEX(地狱道!$V$19:$V$22,卡牌属性!$B219))</f>
        <v>20182</v>
      </c>
      <c r="H219" s="18">
        <f>INT(INDEX(地狱道!$M$19:$R$27,卡牌属性!$C219,卡牌属性!H$2)*INDEX(地狱道!$V$19:$V$22,卡牌属性!$B219))</f>
        <v>1822</v>
      </c>
      <c r="I219" s="18">
        <f>INT(INDEX(地狱道!$M$19:$R$27,卡牌属性!$C219,卡牌属性!I$2)*INDEX(地狱道!$V$19:$V$22,卡牌属性!$B219))</f>
        <v>3645</v>
      </c>
    </row>
    <row r="220" spans="1:9" ht="16.5" x14ac:dyDescent="0.2">
      <c r="A220" s="14">
        <v>1102010</v>
      </c>
      <c r="B220" s="14">
        <f>VLOOKUP(A220,卡牌!$B$4:$C$39,2,FALSE)</f>
        <v>4</v>
      </c>
      <c r="C220" s="14">
        <v>1</v>
      </c>
      <c r="D220" s="18">
        <f>INT(INDEX(地狱道!$M$19:$R$27,卡牌属性!$C220,卡牌属性!D$2)*INDEX(地狱道!$V$19:$V$22,卡牌属性!$B220))</f>
        <v>82</v>
      </c>
      <c r="E220" s="18">
        <f>INT(INDEX(地狱道!$M$19:$R$27,卡牌属性!$C220,卡牌属性!E$2)*INDEX(地狱道!$V$19:$V$22,卡牌属性!$B220))</f>
        <v>7</v>
      </c>
      <c r="F220" s="18">
        <f>INT(INDEX(地狱道!$M$19:$R$27,卡牌属性!$C220,卡牌属性!F$2)*INDEX(地狱道!$V$19:$V$22,卡牌属性!$B220))</f>
        <v>15</v>
      </c>
      <c r="G220" s="18">
        <f>INT(INDEX(地狱道!$M$19:$R$27,卡牌属性!$C220,卡牌属性!G$2)*INDEX(地狱道!$V$19:$V$22,卡牌属性!$B220))</f>
        <v>300</v>
      </c>
      <c r="H220" s="18">
        <f>INT(INDEX(地狱道!$M$19:$R$27,卡牌属性!$C220,卡牌属性!H$2)*INDEX(地狱道!$V$19:$V$22,卡牌属性!$B220))</f>
        <v>15</v>
      </c>
      <c r="I220" s="18">
        <f>INT(INDEX(地狱道!$M$19:$R$27,卡牌属性!$C220,卡牌属性!I$2)*INDEX(地狱道!$V$19:$V$22,卡牌属性!$B220))</f>
        <v>30</v>
      </c>
    </row>
    <row r="221" spans="1:9" ht="16.5" x14ac:dyDescent="0.2">
      <c r="A221" s="14">
        <v>1102010</v>
      </c>
      <c r="B221" s="14">
        <f>VLOOKUP(A221,卡牌!$B$4:$C$39,2,FALSE)</f>
        <v>4</v>
      </c>
      <c r="C221" s="14">
        <v>2</v>
      </c>
      <c r="D221" s="18">
        <f>INT(INDEX(地狱道!$M$19:$R$27,卡牌属性!$C221,卡牌属性!D$2)*INDEX(地狱道!$V$19:$V$22,卡牌属性!$B221))</f>
        <v>115</v>
      </c>
      <c r="E221" s="18">
        <f>INT(INDEX(地狱道!$M$19:$R$27,卡牌属性!$C221,卡牌属性!E$2)*INDEX(地狱道!$V$19:$V$22,卡牌属性!$B221))</f>
        <v>10</v>
      </c>
      <c r="F221" s="18">
        <f>INT(INDEX(地狱道!$M$19:$R$27,卡牌属性!$C221,卡牌属性!F$2)*INDEX(地狱道!$V$19:$V$22,卡牌属性!$B221))</f>
        <v>21</v>
      </c>
      <c r="G221" s="18">
        <f>INT(INDEX(地狱道!$M$19:$R$27,卡牌属性!$C221,卡牌属性!G$2)*INDEX(地狱道!$V$19:$V$22,卡牌属性!$B221))</f>
        <v>1455</v>
      </c>
      <c r="H221" s="18">
        <f>INT(INDEX(地狱道!$M$19:$R$27,卡牌属性!$C221,卡牌属性!H$2)*INDEX(地狱道!$V$19:$V$22,卡牌属性!$B221))</f>
        <v>120</v>
      </c>
      <c r="I221" s="18">
        <f>INT(INDEX(地狱道!$M$19:$R$27,卡牌属性!$C221,卡牌属性!I$2)*INDEX(地狱道!$V$19:$V$22,卡牌属性!$B221))</f>
        <v>240</v>
      </c>
    </row>
    <row r="222" spans="1:9" ht="16.5" x14ac:dyDescent="0.2">
      <c r="A222" s="14">
        <v>1102010</v>
      </c>
      <c r="B222" s="14">
        <f>VLOOKUP(A222,卡牌!$B$4:$C$39,2,FALSE)</f>
        <v>4</v>
      </c>
      <c r="C222" s="14">
        <v>3</v>
      </c>
      <c r="D222" s="18">
        <f>INT(INDEX(地狱道!$M$19:$R$27,卡牌属性!$C222,卡牌属性!D$2)*INDEX(地狱道!$V$19:$V$22,卡牌属性!$B222))</f>
        <v>165</v>
      </c>
      <c r="E222" s="18">
        <f>INT(INDEX(地狱道!$M$19:$R$27,卡牌属性!$C222,卡牌属性!E$2)*INDEX(地狱道!$V$19:$V$22,卡牌属性!$B222))</f>
        <v>15</v>
      </c>
      <c r="F222" s="18">
        <f>INT(INDEX(地狱道!$M$19:$R$27,卡牌属性!$C222,卡牌属性!F$2)*INDEX(地狱道!$V$19:$V$22,卡牌属性!$B222))</f>
        <v>30</v>
      </c>
      <c r="G222" s="18">
        <f>INT(INDEX(地狱道!$M$19:$R$27,卡牌属性!$C222,卡牌属性!G$2)*INDEX(地狱道!$V$19:$V$22,卡牌属性!$B222))</f>
        <v>3187</v>
      </c>
      <c r="H222" s="18">
        <f>INT(INDEX(地狱道!$M$19:$R$27,卡牌属性!$C222,卡牌属性!H$2)*INDEX(地狱道!$V$19:$V$22,卡牌属性!$B222))</f>
        <v>277</v>
      </c>
      <c r="I222" s="18">
        <f>INT(INDEX(地狱道!$M$19:$R$27,卡牌属性!$C222,卡牌属性!I$2)*INDEX(地狱道!$V$19:$V$22,卡牌属性!$B222))</f>
        <v>555</v>
      </c>
    </row>
    <row r="223" spans="1:9" ht="16.5" x14ac:dyDescent="0.2">
      <c r="A223" s="14">
        <v>1102010</v>
      </c>
      <c r="B223" s="14">
        <f>VLOOKUP(A223,卡牌!$B$4:$C$39,2,FALSE)</f>
        <v>4</v>
      </c>
      <c r="C223" s="14">
        <v>4</v>
      </c>
      <c r="D223" s="18">
        <f>INT(INDEX(地狱道!$M$19:$R$27,卡牌属性!$C223,卡牌属性!D$2)*INDEX(地狱道!$V$19:$V$22,卡牌属性!$B223))</f>
        <v>198</v>
      </c>
      <c r="E223" s="18">
        <f>INT(INDEX(地狱道!$M$19:$R$27,卡牌属性!$C223,卡牌属性!E$2)*INDEX(地狱道!$V$19:$V$22,卡牌属性!$B223))</f>
        <v>18</v>
      </c>
      <c r="F223" s="18">
        <f>INT(INDEX(地狱道!$M$19:$R$27,卡牌属性!$C223,卡牌属性!F$2)*INDEX(地狱道!$V$19:$V$22,卡牌属性!$B223))</f>
        <v>36</v>
      </c>
      <c r="G223" s="18">
        <f>INT(INDEX(地狱道!$M$19:$R$27,卡牌属性!$C223,卡牌属性!G$2)*INDEX(地狱道!$V$19:$V$22,卡牌属性!$B223))</f>
        <v>4837</v>
      </c>
      <c r="H223" s="18">
        <f>INT(INDEX(地狱道!$M$19:$R$27,卡牌属性!$C223,卡牌属性!H$2)*INDEX(地狱道!$V$19:$V$22,卡牌属性!$B223))</f>
        <v>427</v>
      </c>
      <c r="I223" s="18">
        <f>INT(INDEX(地狱道!$M$19:$R$27,卡牌属性!$C223,卡牌属性!I$2)*INDEX(地狱道!$V$19:$V$22,卡牌属性!$B223))</f>
        <v>855</v>
      </c>
    </row>
    <row r="224" spans="1:9" ht="16.5" x14ac:dyDescent="0.2">
      <c r="A224" s="14">
        <v>1102010</v>
      </c>
      <c r="B224" s="14">
        <f>VLOOKUP(A224,卡牌!$B$4:$C$39,2,FALSE)</f>
        <v>4</v>
      </c>
      <c r="C224" s="14">
        <v>5</v>
      </c>
      <c r="D224" s="18">
        <f>INT(INDEX(地狱道!$M$19:$R$27,卡牌属性!$C224,卡牌属性!D$2)*INDEX(地狱道!$V$19:$V$22,卡牌属性!$B224))</f>
        <v>247</v>
      </c>
      <c r="E224" s="18">
        <f>INT(INDEX(地狱道!$M$19:$R$27,卡牌属性!$C224,卡牌属性!E$2)*INDEX(地狱道!$V$19:$V$22,卡牌属性!$B224))</f>
        <v>22</v>
      </c>
      <c r="F224" s="18">
        <f>INT(INDEX(地狱道!$M$19:$R$27,卡牌属性!$C224,卡牌属性!F$2)*INDEX(地狱道!$V$19:$V$22,卡牌属性!$B224))</f>
        <v>45</v>
      </c>
      <c r="G224" s="18">
        <f>INT(INDEX(地狱道!$M$19:$R$27,卡牌属性!$C224,卡牌属性!G$2)*INDEX(地狱道!$V$19:$V$22,卡牌属性!$B224))</f>
        <v>6817</v>
      </c>
      <c r="H224" s="18">
        <f>INT(INDEX(地狱道!$M$19:$R$27,卡牌属性!$C224,卡牌属性!H$2)*INDEX(地狱道!$V$19:$V$22,卡牌属性!$B224))</f>
        <v>607</v>
      </c>
      <c r="I224" s="18">
        <f>INT(INDEX(地狱道!$M$19:$R$27,卡牌属性!$C224,卡牌属性!I$2)*INDEX(地狱道!$V$19:$V$22,卡牌属性!$B224))</f>
        <v>1215</v>
      </c>
    </row>
    <row r="225" spans="1:9" ht="16.5" x14ac:dyDescent="0.2">
      <c r="A225" s="14">
        <v>1102010</v>
      </c>
      <c r="B225" s="14">
        <f>VLOOKUP(A225,卡牌!$B$4:$C$39,2,FALSE)</f>
        <v>4</v>
      </c>
      <c r="C225" s="14">
        <v>6</v>
      </c>
      <c r="D225" s="18">
        <f>INT(INDEX(地狱道!$M$19:$R$27,卡牌属性!$C225,卡牌属性!D$2)*INDEX(地狱道!$V$19:$V$22,卡牌属性!$B225))</f>
        <v>297</v>
      </c>
      <c r="E225" s="18">
        <f>INT(INDEX(地狱道!$M$19:$R$27,卡牌属性!$C225,卡牌属性!E$2)*INDEX(地狱道!$V$19:$V$22,卡牌属性!$B225))</f>
        <v>27</v>
      </c>
      <c r="F225" s="18">
        <f>INT(INDEX(地狱道!$M$19:$R$27,卡牌属性!$C225,卡牌属性!F$2)*INDEX(地狱道!$V$19:$V$22,卡牌属性!$B225))</f>
        <v>54</v>
      </c>
      <c r="G225" s="18">
        <f>INT(INDEX(地狱道!$M$19:$R$27,卡牌属性!$C225,卡牌属性!G$2)*INDEX(地狱道!$V$19:$V$22,卡牌属性!$B225))</f>
        <v>9292</v>
      </c>
      <c r="H225" s="18">
        <f>INT(INDEX(地狱道!$M$19:$R$27,卡牌属性!$C225,卡牌属性!H$2)*INDEX(地狱道!$V$19:$V$22,卡牌属性!$B225))</f>
        <v>832</v>
      </c>
      <c r="I225" s="18">
        <f>INT(INDEX(地狱道!$M$19:$R$27,卡牌属性!$C225,卡牌属性!I$2)*INDEX(地狱道!$V$19:$V$22,卡牌属性!$B225))</f>
        <v>1665</v>
      </c>
    </row>
    <row r="226" spans="1:9" ht="16.5" x14ac:dyDescent="0.2">
      <c r="A226" s="14">
        <v>1102010</v>
      </c>
      <c r="B226" s="14">
        <f>VLOOKUP(A226,卡牌!$B$4:$C$39,2,FALSE)</f>
        <v>4</v>
      </c>
      <c r="C226" s="14">
        <v>7</v>
      </c>
      <c r="D226" s="18">
        <f>INT(INDEX(地狱道!$M$19:$R$27,卡牌属性!$C226,卡牌属性!D$2)*INDEX(地狱道!$V$19:$V$22,卡牌属性!$B226))</f>
        <v>363</v>
      </c>
      <c r="E226" s="18">
        <f>INT(INDEX(地狱道!$M$19:$R$27,卡牌属性!$C226,卡牌属性!E$2)*INDEX(地狱道!$V$19:$V$22,卡牌属性!$B226))</f>
        <v>33</v>
      </c>
      <c r="F226" s="18">
        <f>INT(INDEX(地狱道!$M$19:$R$27,卡牌属性!$C226,卡牌属性!F$2)*INDEX(地狱道!$V$19:$V$22,卡牌属性!$B226))</f>
        <v>66</v>
      </c>
      <c r="G226" s="18">
        <f>INT(INDEX(地狱道!$M$19:$R$27,卡牌属性!$C226,卡牌属性!G$2)*INDEX(地狱道!$V$19:$V$22,卡牌属性!$B226))</f>
        <v>12262</v>
      </c>
      <c r="H226" s="18">
        <f>INT(INDEX(地狱道!$M$19:$R$27,卡牌属性!$C226,卡牌属性!H$2)*INDEX(地狱道!$V$19:$V$22,卡牌属性!$B226))</f>
        <v>1102</v>
      </c>
      <c r="I226" s="18">
        <f>INT(INDEX(地狱道!$M$19:$R$27,卡牌属性!$C226,卡牌属性!I$2)*INDEX(地狱道!$V$19:$V$22,卡牌属性!$B226))</f>
        <v>2205</v>
      </c>
    </row>
    <row r="227" spans="1:9" ht="16.5" x14ac:dyDescent="0.2">
      <c r="A227" s="14">
        <v>1102010</v>
      </c>
      <c r="B227" s="14">
        <f>VLOOKUP(A227,卡牌!$B$4:$C$39,2,FALSE)</f>
        <v>4</v>
      </c>
      <c r="C227" s="14">
        <v>8</v>
      </c>
      <c r="D227" s="18">
        <f>INT(INDEX(地狱道!$M$19:$R$27,卡牌属性!$C227,卡牌属性!D$2)*INDEX(地狱道!$V$19:$V$22,卡牌属性!$B227))</f>
        <v>429</v>
      </c>
      <c r="E227" s="18">
        <f>INT(INDEX(地狱道!$M$19:$R$27,卡牌属性!$C227,卡牌属性!E$2)*INDEX(地狱道!$V$19:$V$22,卡牌属性!$B227))</f>
        <v>39</v>
      </c>
      <c r="F227" s="18">
        <f>INT(INDEX(地狱道!$M$19:$R$27,卡牌属性!$C227,卡牌属性!F$2)*INDEX(地狱道!$V$19:$V$22,卡牌属性!$B227))</f>
        <v>78</v>
      </c>
      <c r="G227" s="18">
        <f>INT(INDEX(地狱道!$M$19:$R$27,卡牌属性!$C227,卡牌属性!G$2)*INDEX(地狱道!$V$19:$V$22,卡牌属性!$B227))</f>
        <v>15892</v>
      </c>
      <c r="H227" s="18">
        <f>INT(INDEX(地狱道!$M$19:$R$27,卡牌属性!$C227,卡牌属性!H$2)*INDEX(地狱道!$V$19:$V$22,卡牌属性!$B227))</f>
        <v>1432</v>
      </c>
      <c r="I227" s="18">
        <f>INT(INDEX(地狱道!$M$19:$R$27,卡牌属性!$C227,卡牌属性!I$2)*INDEX(地狱道!$V$19:$V$22,卡牌属性!$B227))</f>
        <v>2865</v>
      </c>
    </row>
    <row r="228" spans="1:9" ht="16.5" x14ac:dyDescent="0.2">
      <c r="A228" s="14">
        <v>1102010</v>
      </c>
      <c r="B228" s="14">
        <f>VLOOKUP(A228,卡牌!$B$4:$C$39,2,FALSE)</f>
        <v>4</v>
      </c>
      <c r="C228" s="14">
        <v>9</v>
      </c>
      <c r="D228" s="18">
        <f>INT(INDEX(地狱道!$M$19:$R$27,卡牌属性!$C228,卡牌属性!D$2)*INDEX(地狱道!$V$19:$V$22,卡牌属性!$B228))</f>
        <v>495</v>
      </c>
      <c r="E228" s="18">
        <f>INT(INDEX(地狱道!$M$19:$R$27,卡牌属性!$C228,卡牌属性!E$2)*INDEX(地狱道!$V$19:$V$22,卡牌属性!$B228))</f>
        <v>45</v>
      </c>
      <c r="F228" s="18">
        <f>INT(INDEX(地狱道!$M$19:$R$27,卡牌属性!$C228,卡牌属性!F$2)*INDEX(地狱道!$V$19:$V$22,卡牌属性!$B228))</f>
        <v>90</v>
      </c>
      <c r="G228" s="18">
        <f>INT(INDEX(地狱道!$M$19:$R$27,卡牌属性!$C228,卡牌属性!G$2)*INDEX(地狱道!$V$19:$V$22,卡牌属性!$B228))</f>
        <v>20182</v>
      </c>
      <c r="H228" s="18">
        <f>INT(INDEX(地狱道!$M$19:$R$27,卡牌属性!$C228,卡牌属性!H$2)*INDEX(地狱道!$V$19:$V$22,卡牌属性!$B228))</f>
        <v>1822</v>
      </c>
      <c r="I228" s="18">
        <f>INT(INDEX(地狱道!$M$19:$R$27,卡牌属性!$C228,卡牌属性!I$2)*INDEX(地狱道!$V$19:$V$22,卡牌属性!$B228))</f>
        <v>3645</v>
      </c>
    </row>
    <row r="229" spans="1:9" ht="16.5" x14ac:dyDescent="0.2">
      <c r="A229" s="14">
        <v>1102011</v>
      </c>
      <c r="B229" s="14">
        <f>VLOOKUP(A229,卡牌!$B$4:$C$39,2,FALSE)</f>
        <v>4</v>
      </c>
      <c r="C229" s="14">
        <v>1</v>
      </c>
      <c r="D229" s="18">
        <f>INT(INDEX(地狱道!$M$19:$R$27,卡牌属性!$C229,卡牌属性!D$2)*INDEX(地狱道!$V$19:$V$22,卡牌属性!$B229))</f>
        <v>82</v>
      </c>
      <c r="E229" s="18">
        <f>INT(INDEX(地狱道!$M$19:$R$27,卡牌属性!$C229,卡牌属性!E$2)*INDEX(地狱道!$V$19:$V$22,卡牌属性!$B229))</f>
        <v>7</v>
      </c>
      <c r="F229" s="18">
        <f>INT(INDEX(地狱道!$M$19:$R$27,卡牌属性!$C229,卡牌属性!F$2)*INDEX(地狱道!$V$19:$V$22,卡牌属性!$B229))</f>
        <v>15</v>
      </c>
      <c r="G229" s="18">
        <f>INT(INDEX(地狱道!$M$19:$R$27,卡牌属性!$C229,卡牌属性!G$2)*INDEX(地狱道!$V$19:$V$22,卡牌属性!$B229))</f>
        <v>300</v>
      </c>
      <c r="H229" s="18">
        <f>INT(INDEX(地狱道!$M$19:$R$27,卡牌属性!$C229,卡牌属性!H$2)*INDEX(地狱道!$V$19:$V$22,卡牌属性!$B229))</f>
        <v>15</v>
      </c>
      <c r="I229" s="18">
        <f>INT(INDEX(地狱道!$M$19:$R$27,卡牌属性!$C229,卡牌属性!I$2)*INDEX(地狱道!$V$19:$V$22,卡牌属性!$B229))</f>
        <v>30</v>
      </c>
    </row>
    <row r="230" spans="1:9" ht="16.5" x14ac:dyDescent="0.2">
      <c r="A230" s="14">
        <v>1102011</v>
      </c>
      <c r="B230" s="14">
        <f>VLOOKUP(A230,卡牌!$B$4:$C$39,2,FALSE)</f>
        <v>4</v>
      </c>
      <c r="C230" s="14">
        <v>2</v>
      </c>
      <c r="D230" s="18">
        <f>INT(INDEX(地狱道!$M$19:$R$27,卡牌属性!$C230,卡牌属性!D$2)*INDEX(地狱道!$V$19:$V$22,卡牌属性!$B230))</f>
        <v>115</v>
      </c>
      <c r="E230" s="18">
        <f>INT(INDEX(地狱道!$M$19:$R$27,卡牌属性!$C230,卡牌属性!E$2)*INDEX(地狱道!$V$19:$V$22,卡牌属性!$B230))</f>
        <v>10</v>
      </c>
      <c r="F230" s="18">
        <f>INT(INDEX(地狱道!$M$19:$R$27,卡牌属性!$C230,卡牌属性!F$2)*INDEX(地狱道!$V$19:$V$22,卡牌属性!$B230))</f>
        <v>21</v>
      </c>
      <c r="G230" s="18">
        <f>INT(INDEX(地狱道!$M$19:$R$27,卡牌属性!$C230,卡牌属性!G$2)*INDEX(地狱道!$V$19:$V$22,卡牌属性!$B230))</f>
        <v>1455</v>
      </c>
      <c r="H230" s="18">
        <f>INT(INDEX(地狱道!$M$19:$R$27,卡牌属性!$C230,卡牌属性!H$2)*INDEX(地狱道!$V$19:$V$22,卡牌属性!$B230))</f>
        <v>120</v>
      </c>
      <c r="I230" s="18">
        <f>INT(INDEX(地狱道!$M$19:$R$27,卡牌属性!$C230,卡牌属性!I$2)*INDEX(地狱道!$V$19:$V$22,卡牌属性!$B230))</f>
        <v>240</v>
      </c>
    </row>
    <row r="231" spans="1:9" ht="16.5" x14ac:dyDescent="0.2">
      <c r="A231" s="14">
        <v>1102011</v>
      </c>
      <c r="B231" s="14">
        <f>VLOOKUP(A231,卡牌!$B$4:$C$39,2,FALSE)</f>
        <v>4</v>
      </c>
      <c r="C231" s="14">
        <v>3</v>
      </c>
      <c r="D231" s="18">
        <f>INT(INDEX(地狱道!$M$19:$R$27,卡牌属性!$C231,卡牌属性!D$2)*INDEX(地狱道!$V$19:$V$22,卡牌属性!$B231))</f>
        <v>165</v>
      </c>
      <c r="E231" s="18">
        <f>INT(INDEX(地狱道!$M$19:$R$27,卡牌属性!$C231,卡牌属性!E$2)*INDEX(地狱道!$V$19:$V$22,卡牌属性!$B231))</f>
        <v>15</v>
      </c>
      <c r="F231" s="18">
        <f>INT(INDEX(地狱道!$M$19:$R$27,卡牌属性!$C231,卡牌属性!F$2)*INDEX(地狱道!$V$19:$V$22,卡牌属性!$B231))</f>
        <v>30</v>
      </c>
      <c r="G231" s="18">
        <f>INT(INDEX(地狱道!$M$19:$R$27,卡牌属性!$C231,卡牌属性!G$2)*INDEX(地狱道!$V$19:$V$22,卡牌属性!$B231))</f>
        <v>3187</v>
      </c>
      <c r="H231" s="18">
        <f>INT(INDEX(地狱道!$M$19:$R$27,卡牌属性!$C231,卡牌属性!H$2)*INDEX(地狱道!$V$19:$V$22,卡牌属性!$B231))</f>
        <v>277</v>
      </c>
      <c r="I231" s="18">
        <f>INT(INDEX(地狱道!$M$19:$R$27,卡牌属性!$C231,卡牌属性!I$2)*INDEX(地狱道!$V$19:$V$22,卡牌属性!$B231))</f>
        <v>555</v>
      </c>
    </row>
    <row r="232" spans="1:9" ht="16.5" x14ac:dyDescent="0.2">
      <c r="A232" s="14">
        <v>1102011</v>
      </c>
      <c r="B232" s="14">
        <f>VLOOKUP(A232,卡牌!$B$4:$C$39,2,FALSE)</f>
        <v>4</v>
      </c>
      <c r="C232" s="14">
        <v>4</v>
      </c>
      <c r="D232" s="18">
        <f>INT(INDEX(地狱道!$M$19:$R$27,卡牌属性!$C232,卡牌属性!D$2)*INDEX(地狱道!$V$19:$V$22,卡牌属性!$B232))</f>
        <v>198</v>
      </c>
      <c r="E232" s="18">
        <f>INT(INDEX(地狱道!$M$19:$R$27,卡牌属性!$C232,卡牌属性!E$2)*INDEX(地狱道!$V$19:$V$22,卡牌属性!$B232))</f>
        <v>18</v>
      </c>
      <c r="F232" s="18">
        <f>INT(INDEX(地狱道!$M$19:$R$27,卡牌属性!$C232,卡牌属性!F$2)*INDEX(地狱道!$V$19:$V$22,卡牌属性!$B232))</f>
        <v>36</v>
      </c>
      <c r="G232" s="18">
        <f>INT(INDEX(地狱道!$M$19:$R$27,卡牌属性!$C232,卡牌属性!G$2)*INDEX(地狱道!$V$19:$V$22,卡牌属性!$B232))</f>
        <v>4837</v>
      </c>
      <c r="H232" s="18">
        <f>INT(INDEX(地狱道!$M$19:$R$27,卡牌属性!$C232,卡牌属性!H$2)*INDEX(地狱道!$V$19:$V$22,卡牌属性!$B232))</f>
        <v>427</v>
      </c>
      <c r="I232" s="18">
        <f>INT(INDEX(地狱道!$M$19:$R$27,卡牌属性!$C232,卡牌属性!I$2)*INDEX(地狱道!$V$19:$V$22,卡牌属性!$B232))</f>
        <v>855</v>
      </c>
    </row>
    <row r="233" spans="1:9" ht="16.5" x14ac:dyDescent="0.2">
      <c r="A233" s="14">
        <v>1102011</v>
      </c>
      <c r="B233" s="14">
        <f>VLOOKUP(A233,卡牌!$B$4:$C$39,2,FALSE)</f>
        <v>4</v>
      </c>
      <c r="C233" s="14">
        <v>5</v>
      </c>
      <c r="D233" s="18">
        <f>INT(INDEX(地狱道!$M$19:$R$27,卡牌属性!$C233,卡牌属性!D$2)*INDEX(地狱道!$V$19:$V$22,卡牌属性!$B233))</f>
        <v>247</v>
      </c>
      <c r="E233" s="18">
        <f>INT(INDEX(地狱道!$M$19:$R$27,卡牌属性!$C233,卡牌属性!E$2)*INDEX(地狱道!$V$19:$V$22,卡牌属性!$B233))</f>
        <v>22</v>
      </c>
      <c r="F233" s="18">
        <f>INT(INDEX(地狱道!$M$19:$R$27,卡牌属性!$C233,卡牌属性!F$2)*INDEX(地狱道!$V$19:$V$22,卡牌属性!$B233))</f>
        <v>45</v>
      </c>
      <c r="G233" s="18">
        <f>INT(INDEX(地狱道!$M$19:$R$27,卡牌属性!$C233,卡牌属性!G$2)*INDEX(地狱道!$V$19:$V$22,卡牌属性!$B233))</f>
        <v>6817</v>
      </c>
      <c r="H233" s="18">
        <f>INT(INDEX(地狱道!$M$19:$R$27,卡牌属性!$C233,卡牌属性!H$2)*INDEX(地狱道!$V$19:$V$22,卡牌属性!$B233))</f>
        <v>607</v>
      </c>
      <c r="I233" s="18">
        <f>INT(INDEX(地狱道!$M$19:$R$27,卡牌属性!$C233,卡牌属性!I$2)*INDEX(地狱道!$V$19:$V$22,卡牌属性!$B233))</f>
        <v>1215</v>
      </c>
    </row>
    <row r="234" spans="1:9" ht="16.5" x14ac:dyDescent="0.2">
      <c r="A234" s="14">
        <v>1102011</v>
      </c>
      <c r="B234" s="14">
        <f>VLOOKUP(A234,卡牌!$B$4:$C$39,2,FALSE)</f>
        <v>4</v>
      </c>
      <c r="C234" s="14">
        <v>6</v>
      </c>
      <c r="D234" s="18">
        <f>INT(INDEX(地狱道!$M$19:$R$27,卡牌属性!$C234,卡牌属性!D$2)*INDEX(地狱道!$V$19:$V$22,卡牌属性!$B234))</f>
        <v>297</v>
      </c>
      <c r="E234" s="18">
        <f>INT(INDEX(地狱道!$M$19:$R$27,卡牌属性!$C234,卡牌属性!E$2)*INDEX(地狱道!$V$19:$V$22,卡牌属性!$B234))</f>
        <v>27</v>
      </c>
      <c r="F234" s="18">
        <f>INT(INDEX(地狱道!$M$19:$R$27,卡牌属性!$C234,卡牌属性!F$2)*INDEX(地狱道!$V$19:$V$22,卡牌属性!$B234))</f>
        <v>54</v>
      </c>
      <c r="G234" s="18">
        <f>INT(INDEX(地狱道!$M$19:$R$27,卡牌属性!$C234,卡牌属性!G$2)*INDEX(地狱道!$V$19:$V$22,卡牌属性!$B234))</f>
        <v>9292</v>
      </c>
      <c r="H234" s="18">
        <f>INT(INDEX(地狱道!$M$19:$R$27,卡牌属性!$C234,卡牌属性!H$2)*INDEX(地狱道!$V$19:$V$22,卡牌属性!$B234))</f>
        <v>832</v>
      </c>
      <c r="I234" s="18">
        <f>INT(INDEX(地狱道!$M$19:$R$27,卡牌属性!$C234,卡牌属性!I$2)*INDEX(地狱道!$V$19:$V$22,卡牌属性!$B234))</f>
        <v>1665</v>
      </c>
    </row>
    <row r="235" spans="1:9" ht="16.5" x14ac:dyDescent="0.2">
      <c r="A235" s="14">
        <v>1102011</v>
      </c>
      <c r="B235" s="14">
        <f>VLOOKUP(A235,卡牌!$B$4:$C$39,2,FALSE)</f>
        <v>4</v>
      </c>
      <c r="C235" s="14">
        <v>7</v>
      </c>
      <c r="D235" s="18">
        <f>INT(INDEX(地狱道!$M$19:$R$27,卡牌属性!$C235,卡牌属性!D$2)*INDEX(地狱道!$V$19:$V$22,卡牌属性!$B235))</f>
        <v>363</v>
      </c>
      <c r="E235" s="18">
        <f>INT(INDEX(地狱道!$M$19:$R$27,卡牌属性!$C235,卡牌属性!E$2)*INDEX(地狱道!$V$19:$V$22,卡牌属性!$B235))</f>
        <v>33</v>
      </c>
      <c r="F235" s="18">
        <f>INT(INDEX(地狱道!$M$19:$R$27,卡牌属性!$C235,卡牌属性!F$2)*INDEX(地狱道!$V$19:$V$22,卡牌属性!$B235))</f>
        <v>66</v>
      </c>
      <c r="G235" s="18">
        <f>INT(INDEX(地狱道!$M$19:$R$27,卡牌属性!$C235,卡牌属性!G$2)*INDEX(地狱道!$V$19:$V$22,卡牌属性!$B235))</f>
        <v>12262</v>
      </c>
      <c r="H235" s="18">
        <f>INT(INDEX(地狱道!$M$19:$R$27,卡牌属性!$C235,卡牌属性!H$2)*INDEX(地狱道!$V$19:$V$22,卡牌属性!$B235))</f>
        <v>1102</v>
      </c>
      <c r="I235" s="18">
        <f>INT(INDEX(地狱道!$M$19:$R$27,卡牌属性!$C235,卡牌属性!I$2)*INDEX(地狱道!$V$19:$V$22,卡牌属性!$B235))</f>
        <v>2205</v>
      </c>
    </row>
    <row r="236" spans="1:9" ht="16.5" x14ac:dyDescent="0.2">
      <c r="A236" s="14">
        <v>1102011</v>
      </c>
      <c r="B236" s="14">
        <f>VLOOKUP(A236,卡牌!$B$4:$C$39,2,FALSE)</f>
        <v>4</v>
      </c>
      <c r="C236" s="14">
        <v>8</v>
      </c>
      <c r="D236" s="18">
        <f>INT(INDEX(地狱道!$M$19:$R$27,卡牌属性!$C236,卡牌属性!D$2)*INDEX(地狱道!$V$19:$V$22,卡牌属性!$B236))</f>
        <v>429</v>
      </c>
      <c r="E236" s="18">
        <f>INT(INDEX(地狱道!$M$19:$R$27,卡牌属性!$C236,卡牌属性!E$2)*INDEX(地狱道!$V$19:$V$22,卡牌属性!$B236))</f>
        <v>39</v>
      </c>
      <c r="F236" s="18">
        <f>INT(INDEX(地狱道!$M$19:$R$27,卡牌属性!$C236,卡牌属性!F$2)*INDEX(地狱道!$V$19:$V$22,卡牌属性!$B236))</f>
        <v>78</v>
      </c>
      <c r="G236" s="18">
        <f>INT(INDEX(地狱道!$M$19:$R$27,卡牌属性!$C236,卡牌属性!G$2)*INDEX(地狱道!$V$19:$V$22,卡牌属性!$B236))</f>
        <v>15892</v>
      </c>
      <c r="H236" s="18">
        <f>INT(INDEX(地狱道!$M$19:$R$27,卡牌属性!$C236,卡牌属性!H$2)*INDEX(地狱道!$V$19:$V$22,卡牌属性!$B236))</f>
        <v>1432</v>
      </c>
      <c r="I236" s="18">
        <f>INT(INDEX(地狱道!$M$19:$R$27,卡牌属性!$C236,卡牌属性!I$2)*INDEX(地狱道!$V$19:$V$22,卡牌属性!$B236))</f>
        <v>2865</v>
      </c>
    </row>
    <row r="237" spans="1:9" ht="16.5" x14ac:dyDescent="0.2">
      <c r="A237" s="14">
        <v>1102011</v>
      </c>
      <c r="B237" s="14">
        <f>VLOOKUP(A237,卡牌!$B$4:$C$39,2,FALSE)</f>
        <v>4</v>
      </c>
      <c r="C237" s="14">
        <v>9</v>
      </c>
      <c r="D237" s="18">
        <f>INT(INDEX(地狱道!$M$19:$R$27,卡牌属性!$C237,卡牌属性!D$2)*INDEX(地狱道!$V$19:$V$22,卡牌属性!$B237))</f>
        <v>495</v>
      </c>
      <c r="E237" s="18">
        <f>INT(INDEX(地狱道!$M$19:$R$27,卡牌属性!$C237,卡牌属性!E$2)*INDEX(地狱道!$V$19:$V$22,卡牌属性!$B237))</f>
        <v>45</v>
      </c>
      <c r="F237" s="18">
        <f>INT(INDEX(地狱道!$M$19:$R$27,卡牌属性!$C237,卡牌属性!F$2)*INDEX(地狱道!$V$19:$V$22,卡牌属性!$B237))</f>
        <v>90</v>
      </c>
      <c r="G237" s="18">
        <f>INT(INDEX(地狱道!$M$19:$R$27,卡牌属性!$C237,卡牌属性!G$2)*INDEX(地狱道!$V$19:$V$22,卡牌属性!$B237))</f>
        <v>20182</v>
      </c>
      <c r="H237" s="18">
        <f>INT(INDEX(地狱道!$M$19:$R$27,卡牌属性!$C237,卡牌属性!H$2)*INDEX(地狱道!$V$19:$V$22,卡牌属性!$B237))</f>
        <v>1822</v>
      </c>
      <c r="I237" s="18">
        <f>INT(INDEX(地狱道!$M$19:$R$27,卡牌属性!$C237,卡牌属性!I$2)*INDEX(地狱道!$V$19:$V$22,卡牌属性!$B237))</f>
        <v>3645</v>
      </c>
    </row>
    <row r="238" spans="1:9" ht="16.5" x14ac:dyDescent="0.2">
      <c r="A238" s="14">
        <v>1102012</v>
      </c>
      <c r="B238" s="14">
        <f>VLOOKUP(A238,卡牌!$B$4:$C$39,2,FALSE)</f>
        <v>4</v>
      </c>
      <c r="C238" s="14">
        <v>1</v>
      </c>
      <c r="D238" s="18">
        <f>INT(INDEX(地狱道!$M$19:$R$27,卡牌属性!$C238,卡牌属性!D$2)*INDEX(地狱道!$V$19:$V$22,卡牌属性!$B238))</f>
        <v>82</v>
      </c>
      <c r="E238" s="18">
        <f>INT(INDEX(地狱道!$M$19:$R$27,卡牌属性!$C238,卡牌属性!E$2)*INDEX(地狱道!$V$19:$V$22,卡牌属性!$B238))</f>
        <v>7</v>
      </c>
      <c r="F238" s="18">
        <f>INT(INDEX(地狱道!$M$19:$R$27,卡牌属性!$C238,卡牌属性!F$2)*INDEX(地狱道!$V$19:$V$22,卡牌属性!$B238))</f>
        <v>15</v>
      </c>
      <c r="G238" s="18">
        <f>INT(INDEX(地狱道!$M$19:$R$27,卡牌属性!$C238,卡牌属性!G$2)*INDEX(地狱道!$V$19:$V$22,卡牌属性!$B238))</f>
        <v>300</v>
      </c>
      <c r="H238" s="18">
        <f>INT(INDEX(地狱道!$M$19:$R$27,卡牌属性!$C238,卡牌属性!H$2)*INDEX(地狱道!$V$19:$V$22,卡牌属性!$B238))</f>
        <v>15</v>
      </c>
      <c r="I238" s="18">
        <f>INT(INDEX(地狱道!$M$19:$R$27,卡牌属性!$C238,卡牌属性!I$2)*INDEX(地狱道!$V$19:$V$22,卡牌属性!$B238))</f>
        <v>30</v>
      </c>
    </row>
    <row r="239" spans="1:9" ht="16.5" x14ac:dyDescent="0.2">
      <c r="A239" s="14">
        <v>1102012</v>
      </c>
      <c r="B239" s="14">
        <f>VLOOKUP(A239,卡牌!$B$4:$C$39,2,FALSE)</f>
        <v>4</v>
      </c>
      <c r="C239" s="14">
        <v>2</v>
      </c>
      <c r="D239" s="18">
        <f>INT(INDEX(地狱道!$M$19:$R$27,卡牌属性!$C239,卡牌属性!D$2)*INDEX(地狱道!$V$19:$V$22,卡牌属性!$B239))</f>
        <v>115</v>
      </c>
      <c r="E239" s="18">
        <f>INT(INDEX(地狱道!$M$19:$R$27,卡牌属性!$C239,卡牌属性!E$2)*INDEX(地狱道!$V$19:$V$22,卡牌属性!$B239))</f>
        <v>10</v>
      </c>
      <c r="F239" s="18">
        <f>INT(INDEX(地狱道!$M$19:$R$27,卡牌属性!$C239,卡牌属性!F$2)*INDEX(地狱道!$V$19:$V$22,卡牌属性!$B239))</f>
        <v>21</v>
      </c>
      <c r="G239" s="18">
        <f>INT(INDEX(地狱道!$M$19:$R$27,卡牌属性!$C239,卡牌属性!G$2)*INDEX(地狱道!$V$19:$V$22,卡牌属性!$B239))</f>
        <v>1455</v>
      </c>
      <c r="H239" s="18">
        <f>INT(INDEX(地狱道!$M$19:$R$27,卡牌属性!$C239,卡牌属性!H$2)*INDEX(地狱道!$V$19:$V$22,卡牌属性!$B239))</f>
        <v>120</v>
      </c>
      <c r="I239" s="18">
        <f>INT(INDEX(地狱道!$M$19:$R$27,卡牌属性!$C239,卡牌属性!I$2)*INDEX(地狱道!$V$19:$V$22,卡牌属性!$B239))</f>
        <v>240</v>
      </c>
    </row>
    <row r="240" spans="1:9" ht="16.5" x14ac:dyDescent="0.2">
      <c r="A240" s="14">
        <v>1102012</v>
      </c>
      <c r="B240" s="14">
        <f>VLOOKUP(A240,卡牌!$B$4:$C$39,2,FALSE)</f>
        <v>4</v>
      </c>
      <c r="C240" s="14">
        <v>3</v>
      </c>
      <c r="D240" s="18">
        <f>INT(INDEX(地狱道!$M$19:$R$27,卡牌属性!$C240,卡牌属性!D$2)*INDEX(地狱道!$V$19:$V$22,卡牌属性!$B240))</f>
        <v>165</v>
      </c>
      <c r="E240" s="18">
        <f>INT(INDEX(地狱道!$M$19:$R$27,卡牌属性!$C240,卡牌属性!E$2)*INDEX(地狱道!$V$19:$V$22,卡牌属性!$B240))</f>
        <v>15</v>
      </c>
      <c r="F240" s="18">
        <f>INT(INDEX(地狱道!$M$19:$R$27,卡牌属性!$C240,卡牌属性!F$2)*INDEX(地狱道!$V$19:$V$22,卡牌属性!$B240))</f>
        <v>30</v>
      </c>
      <c r="G240" s="18">
        <f>INT(INDEX(地狱道!$M$19:$R$27,卡牌属性!$C240,卡牌属性!G$2)*INDEX(地狱道!$V$19:$V$22,卡牌属性!$B240))</f>
        <v>3187</v>
      </c>
      <c r="H240" s="18">
        <f>INT(INDEX(地狱道!$M$19:$R$27,卡牌属性!$C240,卡牌属性!H$2)*INDEX(地狱道!$V$19:$V$22,卡牌属性!$B240))</f>
        <v>277</v>
      </c>
      <c r="I240" s="18">
        <f>INT(INDEX(地狱道!$M$19:$R$27,卡牌属性!$C240,卡牌属性!I$2)*INDEX(地狱道!$V$19:$V$22,卡牌属性!$B240))</f>
        <v>555</v>
      </c>
    </row>
    <row r="241" spans="1:9" ht="16.5" x14ac:dyDescent="0.2">
      <c r="A241" s="14">
        <v>1102012</v>
      </c>
      <c r="B241" s="14">
        <f>VLOOKUP(A241,卡牌!$B$4:$C$39,2,FALSE)</f>
        <v>4</v>
      </c>
      <c r="C241" s="14">
        <v>4</v>
      </c>
      <c r="D241" s="18">
        <f>INT(INDEX(地狱道!$M$19:$R$27,卡牌属性!$C241,卡牌属性!D$2)*INDEX(地狱道!$V$19:$V$22,卡牌属性!$B241))</f>
        <v>198</v>
      </c>
      <c r="E241" s="18">
        <f>INT(INDEX(地狱道!$M$19:$R$27,卡牌属性!$C241,卡牌属性!E$2)*INDEX(地狱道!$V$19:$V$22,卡牌属性!$B241))</f>
        <v>18</v>
      </c>
      <c r="F241" s="18">
        <f>INT(INDEX(地狱道!$M$19:$R$27,卡牌属性!$C241,卡牌属性!F$2)*INDEX(地狱道!$V$19:$V$22,卡牌属性!$B241))</f>
        <v>36</v>
      </c>
      <c r="G241" s="18">
        <f>INT(INDEX(地狱道!$M$19:$R$27,卡牌属性!$C241,卡牌属性!G$2)*INDEX(地狱道!$V$19:$V$22,卡牌属性!$B241))</f>
        <v>4837</v>
      </c>
      <c r="H241" s="18">
        <f>INT(INDEX(地狱道!$M$19:$R$27,卡牌属性!$C241,卡牌属性!H$2)*INDEX(地狱道!$V$19:$V$22,卡牌属性!$B241))</f>
        <v>427</v>
      </c>
      <c r="I241" s="18">
        <f>INT(INDEX(地狱道!$M$19:$R$27,卡牌属性!$C241,卡牌属性!I$2)*INDEX(地狱道!$V$19:$V$22,卡牌属性!$B241))</f>
        <v>855</v>
      </c>
    </row>
    <row r="242" spans="1:9" ht="16.5" x14ac:dyDescent="0.2">
      <c r="A242" s="14">
        <v>1102012</v>
      </c>
      <c r="B242" s="14">
        <f>VLOOKUP(A242,卡牌!$B$4:$C$39,2,FALSE)</f>
        <v>4</v>
      </c>
      <c r="C242" s="14">
        <v>5</v>
      </c>
      <c r="D242" s="18">
        <f>INT(INDEX(地狱道!$M$19:$R$27,卡牌属性!$C242,卡牌属性!D$2)*INDEX(地狱道!$V$19:$V$22,卡牌属性!$B242))</f>
        <v>247</v>
      </c>
      <c r="E242" s="18">
        <f>INT(INDEX(地狱道!$M$19:$R$27,卡牌属性!$C242,卡牌属性!E$2)*INDEX(地狱道!$V$19:$V$22,卡牌属性!$B242))</f>
        <v>22</v>
      </c>
      <c r="F242" s="18">
        <f>INT(INDEX(地狱道!$M$19:$R$27,卡牌属性!$C242,卡牌属性!F$2)*INDEX(地狱道!$V$19:$V$22,卡牌属性!$B242))</f>
        <v>45</v>
      </c>
      <c r="G242" s="18">
        <f>INT(INDEX(地狱道!$M$19:$R$27,卡牌属性!$C242,卡牌属性!G$2)*INDEX(地狱道!$V$19:$V$22,卡牌属性!$B242))</f>
        <v>6817</v>
      </c>
      <c r="H242" s="18">
        <f>INT(INDEX(地狱道!$M$19:$R$27,卡牌属性!$C242,卡牌属性!H$2)*INDEX(地狱道!$V$19:$V$22,卡牌属性!$B242))</f>
        <v>607</v>
      </c>
      <c r="I242" s="18">
        <f>INT(INDEX(地狱道!$M$19:$R$27,卡牌属性!$C242,卡牌属性!I$2)*INDEX(地狱道!$V$19:$V$22,卡牌属性!$B242))</f>
        <v>1215</v>
      </c>
    </row>
    <row r="243" spans="1:9" ht="16.5" x14ac:dyDescent="0.2">
      <c r="A243" s="14">
        <v>1102012</v>
      </c>
      <c r="B243" s="14">
        <f>VLOOKUP(A243,卡牌!$B$4:$C$39,2,FALSE)</f>
        <v>4</v>
      </c>
      <c r="C243" s="14">
        <v>6</v>
      </c>
      <c r="D243" s="18">
        <f>INT(INDEX(地狱道!$M$19:$R$27,卡牌属性!$C243,卡牌属性!D$2)*INDEX(地狱道!$V$19:$V$22,卡牌属性!$B243))</f>
        <v>297</v>
      </c>
      <c r="E243" s="18">
        <f>INT(INDEX(地狱道!$M$19:$R$27,卡牌属性!$C243,卡牌属性!E$2)*INDEX(地狱道!$V$19:$V$22,卡牌属性!$B243))</f>
        <v>27</v>
      </c>
      <c r="F243" s="18">
        <f>INT(INDEX(地狱道!$M$19:$R$27,卡牌属性!$C243,卡牌属性!F$2)*INDEX(地狱道!$V$19:$V$22,卡牌属性!$B243))</f>
        <v>54</v>
      </c>
      <c r="G243" s="18">
        <f>INT(INDEX(地狱道!$M$19:$R$27,卡牌属性!$C243,卡牌属性!G$2)*INDEX(地狱道!$V$19:$V$22,卡牌属性!$B243))</f>
        <v>9292</v>
      </c>
      <c r="H243" s="18">
        <f>INT(INDEX(地狱道!$M$19:$R$27,卡牌属性!$C243,卡牌属性!H$2)*INDEX(地狱道!$V$19:$V$22,卡牌属性!$B243))</f>
        <v>832</v>
      </c>
      <c r="I243" s="18">
        <f>INT(INDEX(地狱道!$M$19:$R$27,卡牌属性!$C243,卡牌属性!I$2)*INDEX(地狱道!$V$19:$V$22,卡牌属性!$B243))</f>
        <v>1665</v>
      </c>
    </row>
    <row r="244" spans="1:9" ht="16.5" x14ac:dyDescent="0.2">
      <c r="A244" s="14">
        <v>1102012</v>
      </c>
      <c r="B244" s="14">
        <f>VLOOKUP(A244,卡牌!$B$4:$C$39,2,FALSE)</f>
        <v>4</v>
      </c>
      <c r="C244" s="14">
        <v>7</v>
      </c>
      <c r="D244" s="18">
        <f>INT(INDEX(地狱道!$M$19:$R$27,卡牌属性!$C244,卡牌属性!D$2)*INDEX(地狱道!$V$19:$V$22,卡牌属性!$B244))</f>
        <v>363</v>
      </c>
      <c r="E244" s="18">
        <f>INT(INDEX(地狱道!$M$19:$R$27,卡牌属性!$C244,卡牌属性!E$2)*INDEX(地狱道!$V$19:$V$22,卡牌属性!$B244))</f>
        <v>33</v>
      </c>
      <c r="F244" s="18">
        <f>INT(INDEX(地狱道!$M$19:$R$27,卡牌属性!$C244,卡牌属性!F$2)*INDEX(地狱道!$V$19:$V$22,卡牌属性!$B244))</f>
        <v>66</v>
      </c>
      <c r="G244" s="18">
        <f>INT(INDEX(地狱道!$M$19:$R$27,卡牌属性!$C244,卡牌属性!G$2)*INDEX(地狱道!$V$19:$V$22,卡牌属性!$B244))</f>
        <v>12262</v>
      </c>
      <c r="H244" s="18">
        <f>INT(INDEX(地狱道!$M$19:$R$27,卡牌属性!$C244,卡牌属性!H$2)*INDEX(地狱道!$V$19:$V$22,卡牌属性!$B244))</f>
        <v>1102</v>
      </c>
      <c r="I244" s="18">
        <f>INT(INDEX(地狱道!$M$19:$R$27,卡牌属性!$C244,卡牌属性!I$2)*INDEX(地狱道!$V$19:$V$22,卡牌属性!$B244))</f>
        <v>2205</v>
      </c>
    </row>
    <row r="245" spans="1:9" ht="16.5" x14ac:dyDescent="0.2">
      <c r="A245" s="14">
        <v>1102012</v>
      </c>
      <c r="B245" s="14">
        <f>VLOOKUP(A245,卡牌!$B$4:$C$39,2,FALSE)</f>
        <v>4</v>
      </c>
      <c r="C245" s="14">
        <v>8</v>
      </c>
      <c r="D245" s="18">
        <f>INT(INDEX(地狱道!$M$19:$R$27,卡牌属性!$C245,卡牌属性!D$2)*INDEX(地狱道!$V$19:$V$22,卡牌属性!$B245))</f>
        <v>429</v>
      </c>
      <c r="E245" s="18">
        <f>INT(INDEX(地狱道!$M$19:$R$27,卡牌属性!$C245,卡牌属性!E$2)*INDEX(地狱道!$V$19:$V$22,卡牌属性!$B245))</f>
        <v>39</v>
      </c>
      <c r="F245" s="18">
        <f>INT(INDEX(地狱道!$M$19:$R$27,卡牌属性!$C245,卡牌属性!F$2)*INDEX(地狱道!$V$19:$V$22,卡牌属性!$B245))</f>
        <v>78</v>
      </c>
      <c r="G245" s="18">
        <f>INT(INDEX(地狱道!$M$19:$R$27,卡牌属性!$C245,卡牌属性!G$2)*INDEX(地狱道!$V$19:$V$22,卡牌属性!$B245))</f>
        <v>15892</v>
      </c>
      <c r="H245" s="18">
        <f>INT(INDEX(地狱道!$M$19:$R$27,卡牌属性!$C245,卡牌属性!H$2)*INDEX(地狱道!$V$19:$V$22,卡牌属性!$B245))</f>
        <v>1432</v>
      </c>
      <c r="I245" s="18">
        <f>INT(INDEX(地狱道!$M$19:$R$27,卡牌属性!$C245,卡牌属性!I$2)*INDEX(地狱道!$V$19:$V$22,卡牌属性!$B245))</f>
        <v>2865</v>
      </c>
    </row>
    <row r="246" spans="1:9" ht="16.5" x14ac:dyDescent="0.2">
      <c r="A246" s="14">
        <v>1102012</v>
      </c>
      <c r="B246" s="14">
        <f>VLOOKUP(A246,卡牌!$B$4:$C$39,2,FALSE)</f>
        <v>4</v>
      </c>
      <c r="C246" s="14">
        <v>9</v>
      </c>
      <c r="D246" s="18">
        <f>INT(INDEX(地狱道!$M$19:$R$27,卡牌属性!$C246,卡牌属性!D$2)*INDEX(地狱道!$V$19:$V$22,卡牌属性!$B246))</f>
        <v>495</v>
      </c>
      <c r="E246" s="18">
        <f>INT(INDEX(地狱道!$M$19:$R$27,卡牌属性!$C246,卡牌属性!E$2)*INDEX(地狱道!$V$19:$V$22,卡牌属性!$B246))</f>
        <v>45</v>
      </c>
      <c r="F246" s="18">
        <f>INT(INDEX(地狱道!$M$19:$R$27,卡牌属性!$C246,卡牌属性!F$2)*INDEX(地狱道!$V$19:$V$22,卡牌属性!$B246))</f>
        <v>90</v>
      </c>
      <c r="G246" s="18">
        <f>INT(INDEX(地狱道!$M$19:$R$27,卡牌属性!$C246,卡牌属性!G$2)*INDEX(地狱道!$V$19:$V$22,卡牌属性!$B246))</f>
        <v>20182</v>
      </c>
      <c r="H246" s="18">
        <f>INT(INDEX(地狱道!$M$19:$R$27,卡牌属性!$C246,卡牌属性!H$2)*INDEX(地狱道!$V$19:$V$22,卡牌属性!$B246))</f>
        <v>1822</v>
      </c>
      <c r="I246" s="18">
        <f>INT(INDEX(地狱道!$M$19:$R$27,卡牌属性!$C246,卡牌属性!I$2)*INDEX(地狱道!$V$19:$V$22,卡牌属性!$B246))</f>
        <v>3645</v>
      </c>
    </row>
    <row r="247" spans="1:9" ht="16.5" x14ac:dyDescent="0.2">
      <c r="A247" s="14">
        <v>1102013</v>
      </c>
      <c r="B247" s="14">
        <f>VLOOKUP(A247,卡牌!$B$4:$C$39,2,FALSE)</f>
        <v>2</v>
      </c>
      <c r="C247" s="14">
        <v>1</v>
      </c>
      <c r="D247" s="18">
        <f>INT(INDEX(地狱道!$M$19:$R$27,卡牌属性!$C247,卡牌属性!D$2)*INDEX(地狱道!$V$19:$V$22,卡牌属性!$B247))</f>
        <v>55</v>
      </c>
      <c r="E247" s="18">
        <f>INT(INDEX(地狱道!$M$19:$R$27,卡牌属性!$C247,卡牌属性!E$2)*INDEX(地狱道!$V$19:$V$22,卡牌属性!$B247))</f>
        <v>5</v>
      </c>
      <c r="F247" s="18">
        <f>INT(INDEX(地狱道!$M$19:$R$27,卡牌属性!$C247,卡牌属性!F$2)*INDEX(地狱道!$V$19:$V$22,卡牌属性!$B247))</f>
        <v>10</v>
      </c>
      <c r="G247" s="18">
        <f>INT(INDEX(地狱道!$M$19:$R$27,卡牌属性!$C247,卡牌属性!G$2)*INDEX(地狱道!$V$19:$V$22,卡牌属性!$B247))</f>
        <v>200</v>
      </c>
      <c r="H247" s="18">
        <f>INT(INDEX(地狱道!$M$19:$R$27,卡牌属性!$C247,卡牌属性!H$2)*INDEX(地狱道!$V$19:$V$22,卡牌属性!$B247))</f>
        <v>10</v>
      </c>
      <c r="I247" s="18">
        <f>INT(INDEX(地狱道!$M$19:$R$27,卡牌属性!$C247,卡牌属性!I$2)*INDEX(地狱道!$V$19:$V$22,卡牌属性!$B247))</f>
        <v>20</v>
      </c>
    </row>
    <row r="248" spans="1:9" ht="16.5" x14ac:dyDescent="0.2">
      <c r="A248" s="14">
        <v>1102013</v>
      </c>
      <c r="B248" s="14">
        <f>VLOOKUP(A248,卡牌!$B$4:$C$39,2,FALSE)</f>
        <v>2</v>
      </c>
      <c r="C248" s="14">
        <v>2</v>
      </c>
      <c r="D248" s="18">
        <f>INT(INDEX(地狱道!$M$19:$R$27,卡牌属性!$C248,卡牌属性!D$2)*INDEX(地狱道!$V$19:$V$22,卡牌属性!$B248))</f>
        <v>77</v>
      </c>
      <c r="E248" s="18">
        <f>INT(INDEX(地狱道!$M$19:$R$27,卡牌属性!$C248,卡牌属性!E$2)*INDEX(地狱道!$V$19:$V$22,卡牌属性!$B248))</f>
        <v>7</v>
      </c>
      <c r="F248" s="18">
        <f>INT(INDEX(地狱道!$M$19:$R$27,卡牌属性!$C248,卡牌属性!F$2)*INDEX(地狱道!$V$19:$V$22,卡牌属性!$B248))</f>
        <v>14</v>
      </c>
      <c r="G248" s="18">
        <f>INT(INDEX(地狱道!$M$19:$R$27,卡牌属性!$C248,卡牌属性!G$2)*INDEX(地狱道!$V$19:$V$22,卡牌属性!$B248))</f>
        <v>970</v>
      </c>
      <c r="H248" s="18">
        <f>INT(INDEX(地狱道!$M$19:$R$27,卡牌属性!$C248,卡牌属性!H$2)*INDEX(地狱道!$V$19:$V$22,卡牌属性!$B248))</f>
        <v>80</v>
      </c>
      <c r="I248" s="18">
        <f>INT(INDEX(地狱道!$M$19:$R$27,卡牌属性!$C248,卡牌属性!I$2)*INDEX(地狱道!$V$19:$V$22,卡牌属性!$B248))</f>
        <v>160</v>
      </c>
    </row>
    <row r="249" spans="1:9" ht="16.5" x14ac:dyDescent="0.2">
      <c r="A249" s="14">
        <v>1102013</v>
      </c>
      <c r="B249" s="14">
        <f>VLOOKUP(A249,卡牌!$B$4:$C$39,2,FALSE)</f>
        <v>2</v>
      </c>
      <c r="C249" s="14">
        <v>3</v>
      </c>
      <c r="D249" s="18">
        <f>INT(INDEX(地狱道!$M$19:$R$27,卡牌属性!$C249,卡牌属性!D$2)*INDEX(地狱道!$V$19:$V$22,卡牌属性!$B249))</f>
        <v>110</v>
      </c>
      <c r="E249" s="18">
        <f>INT(INDEX(地狱道!$M$19:$R$27,卡牌属性!$C249,卡牌属性!E$2)*INDEX(地狱道!$V$19:$V$22,卡牌属性!$B249))</f>
        <v>10</v>
      </c>
      <c r="F249" s="18">
        <f>INT(INDEX(地狱道!$M$19:$R$27,卡牌属性!$C249,卡牌属性!F$2)*INDEX(地狱道!$V$19:$V$22,卡牌属性!$B249))</f>
        <v>20</v>
      </c>
      <c r="G249" s="18">
        <f>INT(INDEX(地狱道!$M$19:$R$27,卡牌属性!$C249,卡牌属性!G$2)*INDEX(地狱道!$V$19:$V$22,卡牌属性!$B249))</f>
        <v>2125</v>
      </c>
      <c r="H249" s="18">
        <f>INT(INDEX(地狱道!$M$19:$R$27,卡牌属性!$C249,卡牌属性!H$2)*INDEX(地狱道!$V$19:$V$22,卡牌属性!$B249))</f>
        <v>185</v>
      </c>
      <c r="I249" s="18">
        <f>INT(INDEX(地狱道!$M$19:$R$27,卡牌属性!$C249,卡牌属性!I$2)*INDEX(地狱道!$V$19:$V$22,卡牌属性!$B249))</f>
        <v>370</v>
      </c>
    </row>
    <row r="250" spans="1:9" ht="16.5" x14ac:dyDescent="0.2">
      <c r="A250" s="14">
        <v>1102013</v>
      </c>
      <c r="B250" s="14">
        <f>VLOOKUP(A250,卡牌!$B$4:$C$39,2,FALSE)</f>
        <v>2</v>
      </c>
      <c r="C250" s="14">
        <v>4</v>
      </c>
      <c r="D250" s="18">
        <f>INT(INDEX(地狱道!$M$19:$R$27,卡牌属性!$C250,卡牌属性!D$2)*INDEX(地狱道!$V$19:$V$22,卡牌属性!$B250))</f>
        <v>132</v>
      </c>
      <c r="E250" s="18">
        <f>INT(INDEX(地狱道!$M$19:$R$27,卡牌属性!$C250,卡牌属性!E$2)*INDEX(地狱道!$V$19:$V$22,卡牌属性!$B250))</f>
        <v>12</v>
      </c>
      <c r="F250" s="18">
        <f>INT(INDEX(地狱道!$M$19:$R$27,卡牌属性!$C250,卡牌属性!F$2)*INDEX(地狱道!$V$19:$V$22,卡牌属性!$B250))</f>
        <v>24</v>
      </c>
      <c r="G250" s="18">
        <f>INT(INDEX(地狱道!$M$19:$R$27,卡牌属性!$C250,卡牌属性!G$2)*INDEX(地狱道!$V$19:$V$22,卡牌属性!$B250))</f>
        <v>3225</v>
      </c>
      <c r="H250" s="18">
        <f>INT(INDEX(地狱道!$M$19:$R$27,卡牌属性!$C250,卡牌属性!H$2)*INDEX(地狱道!$V$19:$V$22,卡牌属性!$B250))</f>
        <v>285</v>
      </c>
      <c r="I250" s="18">
        <f>INT(INDEX(地狱道!$M$19:$R$27,卡牌属性!$C250,卡牌属性!I$2)*INDEX(地狱道!$V$19:$V$22,卡牌属性!$B250))</f>
        <v>570</v>
      </c>
    </row>
    <row r="251" spans="1:9" ht="16.5" x14ac:dyDescent="0.2">
      <c r="A251" s="14">
        <v>1102013</v>
      </c>
      <c r="B251" s="14">
        <f>VLOOKUP(A251,卡牌!$B$4:$C$39,2,FALSE)</f>
        <v>2</v>
      </c>
      <c r="C251" s="14">
        <v>5</v>
      </c>
      <c r="D251" s="18">
        <f>INT(INDEX(地狱道!$M$19:$R$27,卡牌属性!$C251,卡牌属性!D$2)*INDEX(地狱道!$V$19:$V$22,卡牌属性!$B251))</f>
        <v>165</v>
      </c>
      <c r="E251" s="18">
        <f>INT(INDEX(地狱道!$M$19:$R$27,卡牌属性!$C251,卡牌属性!E$2)*INDEX(地狱道!$V$19:$V$22,卡牌属性!$B251))</f>
        <v>15</v>
      </c>
      <c r="F251" s="18">
        <f>INT(INDEX(地狱道!$M$19:$R$27,卡牌属性!$C251,卡牌属性!F$2)*INDEX(地狱道!$V$19:$V$22,卡牌属性!$B251))</f>
        <v>30</v>
      </c>
      <c r="G251" s="18">
        <f>INT(INDEX(地狱道!$M$19:$R$27,卡牌属性!$C251,卡牌属性!G$2)*INDEX(地狱道!$V$19:$V$22,卡牌属性!$B251))</f>
        <v>4545</v>
      </c>
      <c r="H251" s="18">
        <f>INT(INDEX(地狱道!$M$19:$R$27,卡牌属性!$C251,卡牌属性!H$2)*INDEX(地狱道!$V$19:$V$22,卡牌属性!$B251))</f>
        <v>405</v>
      </c>
      <c r="I251" s="18">
        <f>INT(INDEX(地狱道!$M$19:$R$27,卡牌属性!$C251,卡牌属性!I$2)*INDEX(地狱道!$V$19:$V$22,卡牌属性!$B251))</f>
        <v>810</v>
      </c>
    </row>
    <row r="252" spans="1:9" ht="16.5" x14ac:dyDescent="0.2">
      <c r="A252" s="14">
        <v>1102013</v>
      </c>
      <c r="B252" s="14">
        <f>VLOOKUP(A252,卡牌!$B$4:$C$39,2,FALSE)</f>
        <v>2</v>
      </c>
      <c r="C252" s="14">
        <v>6</v>
      </c>
      <c r="D252" s="18">
        <f>INT(INDEX(地狱道!$M$19:$R$27,卡牌属性!$C252,卡牌属性!D$2)*INDEX(地狱道!$V$19:$V$22,卡牌属性!$B252))</f>
        <v>198</v>
      </c>
      <c r="E252" s="18">
        <f>INT(INDEX(地狱道!$M$19:$R$27,卡牌属性!$C252,卡牌属性!E$2)*INDEX(地狱道!$V$19:$V$22,卡牌属性!$B252))</f>
        <v>18</v>
      </c>
      <c r="F252" s="18">
        <f>INT(INDEX(地狱道!$M$19:$R$27,卡牌属性!$C252,卡牌属性!F$2)*INDEX(地狱道!$V$19:$V$22,卡牌属性!$B252))</f>
        <v>36</v>
      </c>
      <c r="G252" s="18">
        <f>INT(INDEX(地狱道!$M$19:$R$27,卡牌属性!$C252,卡牌属性!G$2)*INDEX(地狱道!$V$19:$V$22,卡牌属性!$B252))</f>
        <v>6195</v>
      </c>
      <c r="H252" s="18">
        <f>INT(INDEX(地狱道!$M$19:$R$27,卡牌属性!$C252,卡牌属性!H$2)*INDEX(地狱道!$V$19:$V$22,卡牌属性!$B252))</f>
        <v>555</v>
      </c>
      <c r="I252" s="18">
        <f>INT(INDEX(地狱道!$M$19:$R$27,卡牌属性!$C252,卡牌属性!I$2)*INDEX(地狱道!$V$19:$V$22,卡牌属性!$B252))</f>
        <v>1110</v>
      </c>
    </row>
    <row r="253" spans="1:9" ht="16.5" x14ac:dyDescent="0.2">
      <c r="A253" s="14">
        <v>1102013</v>
      </c>
      <c r="B253" s="14">
        <f>VLOOKUP(A253,卡牌!$B$4:$C$39,2,FALSE)</f>
        <v>2</v>
      </c>
      <c r="C253" s="14">
        <v>7</v>
      </c>
      <c r="D253" s="18">
        <f>INT(INDEX(地狱道!$M$19:$R$27,卡牌属性!$C253,卡牌属性!D$2)*INDEX(地狱道!$V$19:$V$22,卡牌属性!$B253))</f>
        <v>242</v>
      </c>
      <c r="E253" s="18">
        <f>INT(INDEX(地狱道!$M$19:$R$27,卡牌属性!$C253,卡牌属性!E$2)*INDEX(地狱道!$V$19:$V$22,卡牌属性!$B253))</f>
        <v>22</v>
      </c>
      <c r="F253" s="18">
        <f>INT(INDEX(地狱道!$M$19:$R$27,卡牌属性!$C253,卡牌属性!F$2)*INDEX(地狱道!$V$19:$V$22,卡牌属性!$B253))</f>
        <v>44</v>
      </c>
      <c r="G253" s="18">
        <f>INT(INDEX(地狱道!$M$19:$R$27,卡牌属性!$C253,卡牌属性!G$2)*INDEX(地狱道!$V$19:$V$22,卡牌属性!$B253))</f>
        <v>8175</v>
      </c>
      <c r="H253" s="18">
        <f>INT(INDEX(地狱道!$M$19:$R$27,卡牌属性!$C253,卡牌属性!H$2)*INDEX(地狱道!$V$19:$V$22,卡牌属性!$B253))</f>
        <v>735</v>
      </c>
      <c r="I253" s="18">
        <f>INT(INDEX(地狱道!$M$19:$R$27,卡牌属性!$C253,卡牌属性!I$2)*INDEX(地狱道!$V$19:$V$22,卡牌属性!$B253))</f>
        <v>1470</v>
      </c>
    </row>
    <row r="254" spans="1:9" ht="16.5" x14ac:dyDescent="0.2">
      <c r="A254" s="14">
        <v>1102013</v>
      </c>
      <c r="B254" s="14">
        <f>VLOOKUP(A254,卡牌!$B$4:$C$39,2,FALSE)</f>
        <v>2</v>
      </c>
      <c r="C254" s="14">
        <v>8</v>
      </c>
      <c r="D254" s="18">
        <f>INT(INDEX(地狱道!$M$19:$R$27,卡牌属性!$C254,卡牌属性!D$2)*INDEX(地狱道!$V$19:$V$22,卡牌属性!$B254))</f>
        <v>286</v>
      </c>
      <c r="E254" s="18">
        <f>INT(INDEX(地狱道!$M$19:$R$27,卡牌属性!$C254,卡牌属性!E$2)*INDEX(地狱道!$V$19:$V$22,卡牌属性!$B254))</f>
        <v>26</v>
      </c>
      <c r="F254" s="18">
        <f>INT(INDEX(地狱道!$M$19:$R$27,卡牌属性!$C254,卡牌属性!F$2)*INDEX(地狱道!$V$19:$V$22,卡牌属性!$B254))</f>
        <v>52</v>
      </c>
      <c r="G254" s="18">
        <f>INT(INDEX(地狱道!$M$19:$R$27,卡牌属性!$C254,卡牌属性!G$2)*INDEX(地狱道!$V$19:$V$22,卡牌属性!$B254))</f>
        <v>10595</v>
      </c>
      <c r="H254" s="18">
        <f>INT(INDEX(地狱道!$M$19:$R$27,卡牌属性!$C254,卡牌属性!H$2)*INDEX(地狱道!$V$19:$V$22,卡牌属性!$B254))</f>
        <v>955</v>
      </c>
      <c r="I254" s="18">
        <f>INT(INDEX(地狱道!$M$19:$R$27,卡牌属性!$C254,卡牌属性!I$2)*INDEX(地狱道!$V$19:$V$22,卡牌属性!$B254))</f>
        <v>1910</v>
      </c>
    </row>
    <row r="255" spans="1:9" ht="16.5" x14ac:dyDescent="0.2">
      <c r="A255" s="14">
        <v>1102013</v>
      </c>
      <c r="B255" s="14">
        <f>VLOOKUP(A255,卡牌!$B$4:$C$39,2,FALSE)</f>
        <v>2</v>
      </c>
      <c r="C255" s="14">
        <v>9</v>
      </c>
      <c r="D255" s="18">
        <f>INT(INDEX(地狱道!$M$19:$R$27,卡牌属性!$C255,卡牌属性!D$2)*INDEX(地狱道!$V$19:$V$22,卡牌属性!$B255))</f>
        <v>330</v>
      </c>
      <c r="E255" s="18">
        <f>INT(INDEX(地狱道!$M$19:$R$27,卡牌属性!$C255,卡牌属性!E$2)*INDEX(地狱道!$V$19:$V$22,卡牌属性!$B255))</f>
        <v>30</v>
      </c>
      <c r="F255" s="18">
        <f>INT(INDEX(地狱道!$M$19:$R$27,卡牌属性!$C255,卡牌属性!F$2)*INDEX(地狱道!$V$19:$V$22,卡牌属性!$B255))</f>
        <v>60</v>
      </c>
      <c r="G255" s="18">
        <f>INT(INDEX(地狱道!$M$19:$R$27,卡牌属性!$C255,卡牌属性!G$2)*INDEX(地狱道!$V$19:$V$22,卡牌属性!$B255))</f>
        <v>13455</v>
      </c>
      <c r="H255" s="18">
        <f>INT(INDEX(地狱道!$M$19:$R$27,卡牌属性!$C255,卡牌属性!H$2)*INDEX(地狱道!$V$19:$V$22,卡牌属性!$B255))</f>
        <v>1215</v>
      </c>
      <c r="I255" s="18">
        <f>INT(INDEX(地狱道!$M$19:$R$27,卡牌属性!$C255,卡牌属性!I$2)*INDEX(地狱道!$V$19:$V$22,卡牌属性!$B255))</f>
        <v>2430</v>
      </c>
    </row>
    <row r="256" spans="1:9" ht="16.5" x14ac:dyDescent="0.2">
      <c r="A256" s="14">
        <v>1102014</v>
      </c>
      <c r="B256" s="14">
        <f>VLOOKUP(A256,卡牌!$B$4:$C$39,2,FALSE)</f>
        <v>3</v>
      </c>
      <c r="C256" s="14">
        <v>1</v>
      </c>
      <c r="D256" s="18">
        <f>INT(INDEX(地狱道!$M$19:$R$27,卡牌属性!$C256,卡牌属性!D$2)*INDEX(地狱道!$V$19:$V$22,卡牌属性!$B256))</f>
        <v>66</v>
      </c>
      <c r="E256" s="18">
        <f>INT(INDEX(地狱道!$M$19:$R$27,卡牌属性!$C256,卡牌属性!E$2)*INDEX(地狱道!$V$19:$V$22,卡牌属性!$B256))</f>
        <v>6</v>
      </c>
      <c r="F256" s="18">
        <f>INT(INDEX(地狱道!$M$19:$R$27,卡牌属性!$C256,卡牌属性!F$2)*INDEX(地狱道!$V$19:$V$22,卡牌属性!$B256))</f>
        <v>12</v>
      </c>
      <c r="G256" s="18">
        <f>INT(INDEX(地狱道!$M$19:$R$27,卡牌属性!$C256,卡牌属性!G$2)*INDEX(地狱道!$V$19:$V$22,卡牌属性!$B256))</f>
        <v>240</v>
      </c>
      <c r="H256" s="18">
        <f>INT(INDEX(地狱道!$M$19:$R$27,卡牌属性!$C256,卡牌属性!H$2)*INDEX(地狱道!$V$19:$V$22,卡牌属性!$B256))</f>
        <v>12</v>
      </c>
      <c r="I256" s="18">
        <f>INT(INDEX(地狱道!$M$19:$R$27,卡牌属性!$C256,卡牌属性!I$2)*INDEX(地狱道!$V$19:$V$22,卡牌属性!$B256))</f>
        <v>24</v>
      </c>
    </row>
    <row r="257" spans="1:9" ht="16.5" x14ac:dyDescent="0.2">
      <c r="A257" s="14">
        <v>1102014</v>
      </c>
      <c r="B257" s="14">
        <f>VLOOKUP(A257,卡牌!$B$4:$C$39,2,FALSE)</f>
        <v>3</v>
      </c>
      <c r="C257" s="14">
        <v>2</v>
      </c>
      <c r="D257" s="18">
        <f>INT(INDEX(地狱道!$M$19:$R$27,卡牌属性!$C257,卡牌属性!D$2)*INDEX(地狱道!$V$19:$V$22,卡牌属性!$B257))</f>
        <v>92</v>
      </c>
      <c r="E257" s="18">
        <f>INT(INDEX(地狱道!$M$19:$R$27,卡牌属性!$C257,卡牌属性!E$2)*INDEX(地狱道!$V$19:$V$22,卡牌属性!$B257))</f>
        <v>8</v>
      </c>
      <c r="F257" s="18">
        <f>INT(INDEX(地狱道!$M$19:$R$27,卡牌属性!$C257,卡牌属性!F$2)*INDEX(地狱道!$V$19:$V$22,卡牌属性!$B257))</f>
        <v>16</v>
      </c>
      <c r="G257" s="18">
        <f>INT(INDEX(地狱道!$M$19:$R$27,卡牌属性!$C257,卡牌属性!G$2)*INDEX(地狱道!$V$19:$V$22,卡牌属性!$B257))</f>
        <v>1164</v>
      </c>
      <c r="H257" s="18">
        <f>INT(INDEX(地狱道!$M$19:$R$27,卡牌属性!$C257,卡牌属性!H$2)*INDEX(地狱道!$V$19:$V$22,卡牌属性!$B257))</f>
        <v>96</v>
      </c>
      <c r="I257" s="18">
        <f>INT(INDEX(地狱道!$M$19:$R$27,卡牌属性!$C257,卡牌属性!I$2)*INDEX(地狱道!$V$19:$V$22,卡牌属性!$B257))</f>
        <v>192</v>
      </c>
    </row>
    <row r="258" spans="1:9" ht="16.5" x14ac:dyDescent="0.2">
      <c r="A258" s="14">
        <v>1102014</v>
      </c>
      <c r="B258" s="14">
        <f>VLOOKUP(A258,卡牌!$B$4:$C$39,2,FALSE)</f>
        <v>3</v>
      </c>
      <c r="C258" s="14">
        <v>3</v>
      </c>
      <c r="D258" s="18">
        <f>INT(INDEX(地狱道!$M$19:$R$27,卡牌属性!$C258,卡牌属性!D$2)*INDEX(地狱道!$V$19:$V$22,卡牌属性!$B258))</f>
        <v>132</v>
      </c>
      <c r="E258" s="18">
        <f>INT(INDEX(地狱道!$M$19:$R$27,卡牌属性!$C258,卡牌属性!E$2)*INDEX(地狱道!$V$19:$V$22,卡牌属性!$B258))</f>
        <v>12</v>
      </c>
      <c r="F258" s="18">
        <f>INT(INDEX(地狱道!$M$19:$R$27,卡牌属性!$C258,卡牌属性!F$2)*INDEX(地狱道!$V$19:$V$22,卡牌属性!$B258))</f>
        <v>24</v>
      </c>
      <c r="G258" s="18">
        <f>INT(INDEX(地狱道!$M$19:$R$27,卡牌属性!$C258,卡牌属性!G$2)*INDEX(地狱道!$V$19:$V$22,卡牌属性!$B258))</f>
        <v>2550</v>
      </c>
      <c r="H258" s="18">
        <f>INT(INDEX(地狱道!$M$19:$R$27,卡牌属性!$C258,卡牌属性!H$2)*INDEX(地狱道!$V$19:$V$22,卡牌属性!$B258))</f>
        <v>222</v>
      </c>
      <c r="I258" s="18">
        <f>INT(INDEX(地狱道!$M$19:$R$27,卡牌属性!$C258,卡牌属性!I$2)*INDEX(地狱道!$V$19:$V$22,卡牌属性!$B258))</f>
        <v>444</v>
      </c>
    </row>
    <row r="259" spans="1:9" ht="16.5" x14ac:dyDescent="0.2">
      <c r="A259" s="14">
        <v>1102014</v>
      </c>
      <c r="B259" s="14">
        <f>VLOOKUP(A259,卡牌!$B$4:$C$39,2,FALSE)</f>
        <v>3</v>
      </c>
      <c r="C259" s="14">
        <v>4</v>
      </c>
      <c r="D259" s="18">
        <f>INT(INDEX(地狱道!$M$19:$R$27,卡牌属性!$C259,卡牌属性!D$2)*INDEX(地狱道!$V$19:$V$22,卡牌属性!$B259))</f>
        <v>158</v>
      </c>
      <c r="E259" s="18">
        <f>INT(INDEX(地狱道!$M$19:$R$27,卡牌属性!$C259,卡牌属性!E$2)*INDEX(地狱道!$V$19:$V$22,卡牌属性!$B259))</f>
        <v>14</v>
      </c>
      <c r="F259" s="18">
        <f>INT(INDEX(地狱道!$M$19:$R$27,卡牌属性!$C259,卡牌属性!F$2)*INDEX(地狱道!$V$19:$V$22,卡牌属性!$B259))</f>
        <v>28</v>
      </c>
      <c r="G259" s="18">
        <f>INT(INDEX(地狱道!$M$19:$R$27,卡牌属性!$C259,卡牌属性!G$2)*INDEX(地狱道!$V$19:$V$22,卡牌属性!$B259))</f>
        <v>3870</v>
      </c>
      <c r="H259" s="18">
        <f>INT(INDEX(地狱道!$M$19:$R$27,卡牌属性!$C259,卡牌属性!H$2)*INDEX(地狱道!$V$19:$V$22,卡牌属性!$B259))</f>
        <v>342</v>
      </c>
      <c r="I259" s="18">
        <f>INT(INDEX(地狱道!$M$19:$R$27,卡牌属性!$C259,卡牌属性!I$2)*INDEX(地狱道!$V$19:$V$22,卡牌属性!$B259))</f>
        <v>684</v>
      </c>
    </row>
    <row r="260" spans="1:9" ht="16.5" x14ac:dyDescent="0.2">
      <c r="A260" s="14">
        <v>1102014</v>
      </c>
      <c r="B260" s="14">
        <f>VLOOKUP(A260,卡牌!$B$4:$C$39,2,FALSE)</f>
        <v>3</v>
      </c>
      <c r="C260" s="14">
        <v>5</v>
      </c>
      <c r="D260" s="18">
        <f>INT(INDEX(地狱道!$M$19:$R$27,卡牌属性!$C260,卡牌属性!D$2)*INDEX(地狱道!$V$19:$V$22,卡牌属性!$B260))</f>
        <v>198</v>
      </c>
      <c r="E260" s="18">
        <f>INT(INDEX(地狱道!$M$19:$R$27,卡牌属性!$C260,卡牌属性!E$2)*INDEX(地狱道!$V$19:$V$22,卡牌属性!$B260))</f>
        <v>18</v>
      </c>
      <c r="F260" s="18">
        <f>INT(INDEX(地狱道!$M$19:$R$27,卡牌属性!$C260,卡牌属性!F$2)*INDEX(地狱道!$V$19:$V$22,卡牌属性!$B260))</f>
        <v>36</v>
      </c>
      <c r="G260" s="18">
        <f>INT(INDEX(地狱道!$M$19:$R$27,卡牌属性!$C260,卡牌属性!G$2)*INDEX(地狱道!$V$19:$V$22,卡牌属性!$B260))</f>
        <v>5454</v>
      </c>
      <c r="H260" s="18">
        <f>INT(INDEX(地狱道!$M$19:$R$27,卡牌属性!$C260,卡牌属性!H$2)*INDEX(地狱道!$V$19:$V$22,卡牌属性!$B260))</f>
        <v>486</v>
      </c>
      <c r="I260" s="18">
        <f>INT(INDEX(地狱道!$M$19:$R$27,卡牌属性!$C260,卡牌属性!I$2)*INDEX(地狱道!$V$19:$V$22,卡牌属性!$B260))</f>
        <v>972</v>
      </c>
    </row>
    <row r="261" spans="1:9" ht="16.5" x14ac:dyDescent="0.2">
      <c r="A261" s="14">
        <v>1102014</v>
      </c>
      <c r="B261" s="14">
        <f>VLOOKUP(A261,卡牌!$B$4:$C$39,2,FALSE)</f>
        <v>3</v>
      </c>
      <c r="C261" s="14">
        <v>6</v>
      </c>
      <c r="D261" s="18">
        <f>INT(INDEX(地狱道!$M$19:$R$27,卡牌属性!$C261,卡牌属性!D$2)*INDEX(地狱道!$V$19:$V$22,卡牌属性!$B261))</f>
        <v>237</v>
      </c>
      <c r="E261" s="18">
        <f>INT(INDEX(地狱道!$M$19:$R$27,卡牌属性!$C261,卡牌属性!E$2)*INDEX(地狱道!$V$19:$V$22,卡牌属性!$B261))</f>
        <v>21</v>
      </c>
      <c r="F261" s="18">
        <f>INT(INDEX(地狱道!$M$19:$R$27,卡牌属性!$C261,卡牌属性!F$2)*INDEX(地狱道!$V$19:$V$22,卡牌属性!$B261))</f>
        <v>43</v>
      </c>
      <c r="G261" s="18">
        <f>INT(INDEX(地狱道!$M$19:$R$27,卡牌属性!$C261,卡牌属性!G$2)*INDEX(地狱道!$V$19:$V$22,卡牌属性!$B261))</f>
        <v>7434</v>
      </c>
      <c r="H261" s="18">
        <f>INT(INDEX(地狱道!$M$19:$R$27,卡牌属性!$C261,卡牌属性!H$2)*INDEX(地狱道!$V$19:$V$22,卡牌属性!$B261))</f>
        <v>666</v>
      </c>
      <c r="I261" s="18">
        <f>INT(INDEX(地狱道!$M$19:$R$27,卡牌属性!$C261,卡牌属性!I$2)*INDEX(地狱道!$V$19:$V$22,卡牌属性!$B261))</f>
        <v>1332</v>
      </c>
    </row>
    <row r="262" spans="1:9" ht="16.5" x14ac:dyDescent="0.2">
      <c r="A262" s="14">
        <v>1102014</v>
      </c>
      <c r="B262" s="14">
        <f>VLOOKUP(A262,卡牌!$B$4:$C$39,2,FALSE)</f>
        <v>3</v>
      </c>
      <c r="C262" s="14">
        <v>7</v>
      </c>
      <c r="D262" s="18">
        <f>INT(INDEX(地狱道!$M$19:$R$27,卡牌属性!$C262,卡牌属性!D$2)*INDEX(地狱道!$V$19:$V$22,卡牌属性!$B262))</f>
        <v>290</v>
      </c>
      <c r="E262" s="18">
        <f>INT(INDEX(地狱道!$M$19:$R$27,卡牌属性!$C262,卡牌属性!E$2)*INDEX(地狱道!$V$19:$V$22,卡牌属性!$B262))</f>
        <v>26</v>
      </c>
      <c r="F262" s="18">
        <f>INT(INDEX(地狱道!$M$19:$R$27,卡牌属性!$C262,卡牌属性!F$2)*INDEX(地狱道!$V$19:$V$22,卡牌属性!$B262))</f>
        <v>52</v>
      </c>
      <c r="G262" s="18">
        <f>INT(INDEX(地狱道!$M$19:$R$27,卡牌属性!$C262,卡牌属性!G$2)*INDEX(地狱道!$V$19:$V$22,卡牌属性!$B262))</f>
        <v>9810</v>
      </c>
      <c r="H262" s="18">
        <f>INT(INDEX(地狱道!$M$19:$R$27,卡牌属性!$C262,卡牌属性!H$2)*INDEX(地狱道!$V$19:$V$22,卡牌属性!$B262))</f>
        <v>882</v>
      </c>
      <c r="I262" s="18">
        <f>INT(INDEX(地狱道!$M$19:$R$27,卡牌属性!$C262,卡牌属性!I$2)*INDEX(地狱道!$V$19:$V$22,卡牌属性!$B262))</f>
        <v>1764</v>
      </c>
    </row>
    <row r="263" spans="1:9" ht="16.5" x14ac:dyDescent="0.2">
      <c r="A263" s="14">
        <v>1102014</v>
      </c>
      <c r="B263" s="14">
        <f>VLOOKUP(A263,卡牌!$B$4:$C$39,2,FALSE)</f>
        <v>3</v>
      </c>
      <c r="C263" s="14">
        <v>8</v>
      </c>
      <c r="D263" s="18">
        <f>INT(INDEX(地狱道!$M$19:$R$27,卡牌属性!$C263,卡牌属性!D$2)*INDEX(地狱道!$V$19:$V$22,卡牌属性!$B263))</f>
        <v>343</v>
      </c>
      <c r="E263" s="18">
        <f>INT(INDEX(地狱道!$M$19:$R$27,卡牌属性!$C263,卡牌属性!E$2)*INDEX(地狱道!$V$19:$V$22,卡牌属性!$B263))</f>
        <v>31</v>
      </c>
      <c r="F263" s="18">
        <f>INT(INDEX(地狱道!$M$19:$R$27,卡牌属性!$C263,卡牌属性!F$2)*INDEX(地狱道!$V$19:$V$22,卡牌属性!$B263))</f>
        <v>62</v>
      </c>
      <c r="G263" s="18">
        <f>INT(INDEX(地狱道!$M$19:$R$27,卡牌属性!$C263,卡牌属性!G$2)*INDEX(地狱道!$V$19:$V$22,卡牌属性!$B263))</f>
        <v>12714</v>
      </c>
      <c r="H263" s="18">
        <f>INT(INDEX(地狱道!$M$19:$R$27,卡牌属性!$C263,卡牌属性!H$2)*INDEX(地狱道!$V$19:$V$22,卡牌属性!$B263))</f>
        <v>1146</v>
      </c>
      <c r="I263" s="18">
        <f>INT(INDEX(地狱道!$M$19:$R$27,卡牌属性!$C263,卡牌属性!I$2)*INDEX(地狱道!$V$19:$V$22,卡牌属性!$B263))</f>
        <v>2292</v>
      </c>
    </row>
    <row r="264" spans="1:9" ht="16.5" x14ac:dyDescent="0.2">
      <c r="A264" s="14">
        <v>1102014</v>
      </c>
      <c r="B264" s="14">
        <f>VLOOKUP(A264,卡牌!$B$4:$C$39,2,FALSE)</f>
        <v>3</v>
      </c>
      <c r="C264" s="14">
        <v>9</v>
      </c>
      <c r="D264" s="18">
        <f>INT(INDEX(地狱道!$M$19:$R$27,卡牌属性!$C264,卡牌属性!D$2)*INDEX(地狱道!$V$19:$V$22,卡牌属性!$B264))</f>
        <v>396</v>
      </c>
      <c r="E264" s="18">
        <f>INT(INDEX(地狱道!$M$19:$R$27,卡牌属性!$C264,卡牌属性!E$2)*INDEX(地狱道!$V$19:$V$22,卡牌属性!$B264))</f>
        <v>36</v>
      </c>
      <c r="F264" s="18">
        <f>INT(INDEX(地狱道!$M$19:$R$27,卡牌属性!$C264,卡牌属性!F$2)*INDEX(地狱道!$V$19:$V$22,卡牌属性!$B264))</f>
        <v>72</v>
      </c>
      <c r="G264" s="18">
        <f>INT(INDEX(地狱道!$M$19:$R$27,卡牌属性!$C264,卡牌属性!G$2)*INDEX(地狱道!$V$19:$V$22,卡牌属性!$B264))</f>
        <v>16146</v>
      </c>
      <c r="H264" s="18">
        <f>INT(INDEX(地狱道!$M$19:$R$27,卡牌属性!$C264,卡牌属性!H$2)*INDEX(地狱道!$V$19:$V$22,卡牌属性!$B264))</f>
        <v>1458</v>
      </c>
      <c r="I264" s="18">
        <f>INT(INDEX(地狱道!$M$19:$R$27,卡牌属性!$C264,卡牌属性!I$2)*INDEX(地狱道!$V$19:$V$22,卡牌属性!$B264))</f>
        <v>2916</v>
      </c>
    </row>
    <row r="265" spans="1:9" ht="16.5" x14ac:dyDescent="0.2">
      <c r="A265" s="14">
        <v>1102015</v>
      </c>
      <c r="B265" s="14">
        <f>VLOOKUP(A265,卡牌!$B$4:$C$39,2,FALSE)</f>
        <v>2</v>
      </c>
      <c r="C265" s="14">
        <v>1</v>
      </c>
      <c r="D265" s="18">
        <f>INT(INDEX(地狱道!$M$19:$R$27,卡牌属性!$C265,卡牌属性!D$2)*INDEX(地狱道!$V$19:$V$22,卡牌属性!$B265))</f>
        <v>55</v>
      </c>
      <c r="E265" s="18">
        <f>INT(INDEX(地狱道!$M$19:$R$27,卡牌属性!$C265,卡牌属性!E$2)*INDEX(地狱道!$V$19:$V$22,卡牌属性!$B265))</f>
        <v>5</v>
      </c>
      <c r="F265" s="18">
        <f>INT(INDEX(地狱道!$M$19:$R$27,卡牌属性!$C265,卡牌属性!F$2)*INDEX(地狱道!$V$19:$V$22,卡牌属性!$B265))</f>
        <v>10</v>
      </c>
      <c r="G265" s="18">
        <f>INT(INDEX(地狱道!$M$19:$R$27,卡牌属性!$C265,卡牌属性!G$2)*INDEX(地狱道!$V$19:$V$22,卡牌属性!$B265))</f>
        <v>200</v>
      </c>
      <c r="H265" s="18">
        <f>INT(INDEX(地狱道!$M$19:$R$27,卡牌属性!$C265,卡牌属性!H$2)*INDEX(地狱道!$V$19:$V$22,卡牌属性!$B265))</f>
        <v>10</v>
      </c>
      <c r="I265" s="18">
        <f>INT(INDEX(地狱道!$M$19:$R$27,卡牌属性!$C265,卡牌属性!I$2)*INDEX(地狱道!$V$19:$V$22,卡牌属性!$B265))</f>
        <v>20</v>
      </c>
    </row>
    <row r="266" spans="1:9" ht="16.5" x14ac:dyDescent="0.2">
      <c r="A266" s="14">
        <v>1102015</v>
      </c>
      <c r="B266" s="14">
        <f>VLOOKUP(A266,卡牌!$B$4:$C$39,2,FALSE)</f>
        <v>2</v>
      </c>
      <c r="C266" s="14">
        <v>2</v>
      </c>
      <c r="D266" s="18">
        <f>INT(INDEX(地狱道!$M$19:$R$27,卡牌属性!$C266,卡牌属性!D$2)*INDEX(地狱道!$V$19:$V$22,卡牌属性!$B266))</f>
        <v>77</v>
      </c>
      <c r="E266" s="18">
        <f>INT(INDEX(地狱道!$M$19:$R$27,卡牌属性!$C266,卡牌属性!E$2)*INDEX(地狱道!$V$19:$V$22,卡牌属性!$B266))</f>
        <v>7</v>
      </c>
      <c r="F266" s="18">
        <f>INT(INDEX(地狱道!$M$19:$R$27,卡牌属性!$C266,卡牌属性!F$2)*INDEX(地狱道!$V$19:$V$22,卡牌属性!$B266))</f>
        <v>14</v>
      </c>
      <c r="G266" s="18">
        <f>INT(INDEX(地狱道!$M$19:$R$27,卡牌属性!$C266,卡牌属性!G$2)*INDEX(地狱道!$V$19:$V$22,卡牌属性!$B266))</f>
        <v>970</v>
      </c>
      <c r="H266" s="18">
        <f>INT(INDEX(地狱道!$M$19:$R$27,卡牌属性!$C266,卡牌属性!H$2)*INDEX(地狱道!$V$19:$V$22,卡牌属性!$B266))</f>
        <v>80</v>
      </c>
      <c r="I266" s="18">
        <f>INT(INDEX(地狱道!$M$19:$R$27,卡牌属性!$C266,卡牌属性!I$2)*INDEX(地狱道!$V$19:$V$22,卡牌属性!$B266))</f>
        <v>160</v>
      </c>
    </row>
    <row r="267" spans="1:9" ht="16.5" x14ac:dyDescent="0.2">
      <c r="A267" s="14">
        <v>1102015</v>
      </c>
      <c r="B267" s="14">
        <f>VLOOKUP(A267,卡牌!$B$4:$C$39,2,FALSE)</f>
        <v>2</v>
      </c>
      <c r="C267" s="14">
        <v>3</v>
      </c>
      <c r="D267" s="18">
        <f>INT(INDEX(地狱道!$M$19:$R$27,卡牌属性!$C267,卡牌属性!D$2)*INDEX(地狱道!$V$19:$V$22,卡牌属性!$B267))</f>
        <v>110</v>
      </c>
      <c r="E267" s="18">
        <f>INT(INDEX(地狱道!$M$19:$R$27,卡牌属性!$C267,卡牌属性!E$2)*INDEX(地狱道!$V$19:$V$22,卡牌属性!$B267))</f>
        <v>10</v>
      </c>
      <c r="F267" s="18">
        <f>INT(INDEX(地狱道!$M$19:$R$27,卡牌属性!$C267,卡牌属性!F$2)*INDEX(地狱道!$V$19:$V$22,卡牌属性!$B267))</f>
        <v>20</v>
      </c>
      <c r="G267" s="18">
        <f>INT(INDEX(地狱道!$M$19:$R$27,卡牌属性!$C267,卡牌属性!G$2)*INDEX(地狱道!$V$19:$V$22,卡牌属性!$B267))</f>
        <v>2125</v>
      </c>
      <c r="H267" s="18">
        <f>INT(INDEX(地狱道!$M$19:$R$27,卡牌属性!$C267,卡牌属性!H$2)*INDEX(地狱道!$V$19:$V$22,卡牌属性!$B267))</f>
        <v>185</v>
      </c>
      <c r="I267" s="18">
        <f>INT(INDEX(地狱道!$M$19:$R$27,卡牌属性!$C267,卡牌属性!I$2)*INDEX(地狱道!$V$19:$V$22,卡牌属性!$B267))</f>
        <v>370</v>
      </c>
    </row>
    <row r="268" spans="1:9" ht="16.5" x14ac:dyDescent="0.2">
      <c r="A268" s="14">
        <v>1102015</v>
      </c>
      <c r="B268" s="14">
        <f>VLOOKUP(A268,卡牌!$B$4:$C$39,2,FALSE)</f>
        <v>2</v>
      </c>
      <c r="C268" s="14">
        <v>4</v>
      </c>
      <c r="D268" s="18">
        <f>INT(INDEX(地狱道!$M$19:$R$27,卡牌属性!$C268,卡牌属性!D$2)*INDEX(地狱道!$V$19:$V$22,卡牌属性!$B268))</f>
        <v>132</v>
      </c>
      <c r="E268" s="18">
        <f>INT(INDEX(地狱道!$M$19:$R$27,卡牌属性!$C268,卡牌属性!E$2)*INDEX(地狱道!$V$19:$V$22,卡牌属性!$B268))</f>
        <v>12</v>
      </c>
      <c r="F268" s="18">
        <f>INT(INDEX(地狱道!$M$19:$R$27,卡牌属性!$C268,卡牌属性!F$2)*INDEX(地狱道!$V$19:$V$22,卡牌属性!$B268))</f>
        <v>24</v>
      </c>
      <c r="G268" s="18">
        <f>INT(INDEX(地狱道!$M$19:$R$27,卡牌属性!$C268,卡牌属性!G$2)*INDEX(地狱道!$V$19:$V$22,卡牌属性!$B268))</f>
        <v>3225</v>
      </c>
      <c r="H268" s="18">
        <f>INT(INDEX(地狱道!$M$19:$R$27,卡牌属性!$C268,卡牌属性!H$2)*INDEX(地狱道!$V$19:$V$22,卡牌属性!$B268))</f>
        <v>285</v>
      </c>
      <c r="I268" s="18">
        <f>INT(INDEX(地狱道!$M$19:$R$27,卡牌属性!$C268,卡牌属性!I$2)*INDEX(地狱道!$V$19:$V$22,卡牌属性!$B268))</f>
        <v>570</v>
      </c>
    </row>
    <row r="269" spans="1:9" ht="16.5" x14ac:dyDescent="0.2">
      <c r="A269" s="14">
        <v>1102015</v>
      </c>
      <c r="B269" s="14">
        <f>VLOOKUP(A269,卡牌!$B$4:$C$39,2,FALSE)</f>
        <v>2</v>
      </c>
      <c r="C269" s="14">
        <v>5</v>
      </c>
      <c r="D269" s="18">
        <f>INT(INDEX(地狱道!$M$19:$R$27,卡牌属性!$C269,卡牌属性!D$2)*INDEX(地狱道!$V$19:$V$22,卡牌属性!$B269))</f>
        <v>165</v>
      </c>
      <c r="E269" s="18">
        <f>INT(INDEX(地狱道!$M$19:$R$27,卡牌属性!$C269,卡牌属性!E$2)*INDEX(地狱道!$V$19:$V$22,卡牌属性!$B269))</f>
        <v>15</v>
      </c>
      <c r="F269" s="18">
        <f>INT(INDEX(地狱道!$M$19:$R$27,卡牌属性!$C269,卡牌属性!F$2)*INDEX(地狱道!$V$19:$V$22,卡牌属性!$B269))</f>
        <v>30</v>
      </c>
      <c r="G269" s="18">
        <f>INT(INDEX(地狱道!$M$19:$R$27,卡牌属性!$C269,卡牌属性!G$2)*INDEX(地狱道!$V$19:$V$22,卡牌属性!$B269))</f>
        <v>4545</v>
      </c>
      <c r="H269" s="18">
        <f>INT(INDEX(地狱道!$M$19:$R$27,卡牌属性!$C269,卡牌属性!H$2)*INDEX(地狱道!$V$19:$V$22,卡牌属性!$B269))</f>
        <v>405</v>
      </c>
      <c r="I269" s="18">
        <f>INT(INDEX(地狱道!$M$19:$R$27,卡牌属性!$C269,卡牌属性!I$2)*INDEX(地狱道!$V$19:$V$22,卡牌属性!$B269))</f>
        <v>810</v>
      </c>
    </row>
    <row r="270" spans="1:9" ht="16.5" x14ac:dyDescent="0.2">
      <c r="A270" s="14">
        <v>1102015</v>
      </c>
      <c r="B270" s="14">
        <f>VLOOKUP(A270,卡牌!$B$4:$C$39,2,FALSE)</f>
        <v>2</v>
      </c>
      <c r="C270" s="14">
        <v>6</v>
      </c>
      <c r="D270" s="18">
        <f>INT(INDEX(地狱道!$M$19:$R$27,卡牌属性!$C270,卡牌属性!D$2)*INDEX(地狱道!$V$19:$V$22,卡牌属性!$B270))</f>
        <v>198</v>
      </c>
      <c r="E270" s="18">
        <f>INT(INDEX(地狱道!$M$19:$R$27,卡牌属性!$C270,卡牌属性!E$2)*INDEX(地狱道!$V$19:$V$22,卡牌属性!$B270))</f>
        <v>18</v>
      </c>
      <c r="F270" s="18">
        <f>INT(INDEX(地狱道!$M$19:$R$27,卡牌属性!$C270,卡牌属性!F$2)*INDEX(地狱道!$V$19:$V$22,卡牌属性!$B270))</f>
        <v>36</v>
      </c>
      <c r="G270" s="18">
        <f>INT(INDEX(地狱道!$M$19:$R$27,卡牌属性!$C270,卡牌属性!G$2)*INDEX(地狱道!$V$19:$V$22,卡牌属性!$B270))</f>
        <v>6195</v>
      </c>
      <c r="H270" s="18">
        <f>INT(INDEX(地狱道!$M$19:$R$27,卡牌属性!$C270,卡牌属性!H$2)*INDEX(地狱道!$V$19:$V$22,卡牌属性!$B270))</f>
        <v>555</v>
      </c>
      <c r="I270" s="18">
        <f>INT(INDEX(地狱道!$M$19:$R$27,卡牌属性!$C270,卡牌属性!I$2)*INDEX(地狱道!$V$19:$V$22,卡牌属性!$B270))</f>
        <v>1110</v>
      </c>
    </row>
    <row r="271" spans="1:9" ht="16.5" x14ac:dyDescent="0.2">
      <c r="A271" s="14">
        <v>1102015</v>
      </c>
      <c r="B271" s="14">
        <f>VLOOKUP(A271,卡牌!$B$4:$C$39,2,FALSE)</f>
        <v>2</v>
      </c>
      <c r="C271" s="14">
        <v>7</v>
      </c>
      <c r="D271" s="18">
        <f>INT(INDEX(地狱道!$M$19:$R$27,卡牌属性!$C271,卡牌属性!D$2)*INDEX(地狱道!$V$19:$V$22,卡牌属性!$B271))</f>
        <v>242</v>
      </c>
      <c r="E271" s="18">
        <f>INT(INDEX(地狱道!$M$19:$R$27,卡牌属性!$C271,卡牌属性!E$2)*INDEX(地狱道!$V$19:$V$22,卡牌属性!$B271))</f>
        <v>22</v>
      </c>
      <c r="F271" s="18">
        <f>INT(INDEX(地狱道!$M$19:$R$27,卡牌属性!$C271,卡牌属性!F$2)*INDEX(地狱道!$V$19:$V$22,卡牌属性!$B271))</f>
        <v>44</v>
      </c>
      <c r="G271" s="18">
        <f>INT(INDEX(地狱道!$M$19:$R$27,卡牌属性!$C271,卡牌属性!G$2)*INDEX(地狱道!$V$19:$V$22,卡牌属性!$B271))</f>
        <v>8175</v>
      </c>
      <c r="H271" s="18">
        <f>INT(INDEX(地狱道!$M$19:$R$27,卡牌属性!$C271,卡牌属性!H$2)*INDEX(地狱道!$V$19:$V$22,卡牌属性!$B271))</f>
        <v>735</v>
      </c>
      <c r="I271" s="18">
        <f>INT(INDEX(地狱道!$M$19:$R$27,卡牌属性!$C271,卡牌属性!I$2)*INDEX(地狱道!$V$19:$V$22,卡牌属性!$B271))</f>
        <v>1470</v>
      </c>
    </row>
    <row r="272" spans="1:9" ht="16.5" x14ac:dyDescent="0.2">
      <c r="A272" s="14">
        <v>1102015</v>
      </c>
      <c r="B272" s="14">
        <f>VLOOKUP(A272,卡牌!$B$4:$C$39,2,FALSE)</f>
        <v>2</v>
      </c>
      <c r="C272" s="14">
        <v>8</v>
      </c>
      <c r="D272" s="18">
        <f>INT(INDEX(地狱道!$M$19:$R$27,卡牌属性!$C272,卡牌属性!D$2)*INDEX(地狱道!$V$19:$V$22,卡牌属性!$B272))</f>
        <v>286</v>
      </c>
      <c r="E272" s="18">
        <f>INT(INDEX(地狱道!$M$19:$R$27,卡牌属性!$C272,卡牌属性!E$2)*INDEX(地狱道!$V$19:$V$22,卡牌属性!$B272))</f>
        <v>26</v>
      </c>
      <c r="F272" s="18">
        <f>INT(INDEX(地狱道!$M$19:$R$27,卡牌属性!$C272,卡牌属性!F$2)*INDEX(地狱道!$V$19:$V$22,卡牌属性!$B272))</f>
        <v>52</v>
      </c>
      <c r="G272" s="18">
        <f>INT(INDEX(地狱道!$M$19:$R$27,卡牌属性!$C272,卡牌属性!G$2)*INDEX(地狱道!$V$19:$V$22,卡牌属性!$B272))</f>
        <v>10595</v>
      </c>
      <c r="H272" s="18">
        <f>INT(INDEX(地狱道!$M$19:$R$27,卡牌属性!$C272,卡牌属性!H$2)*INDEX(地狱道!$V$19:$V$22,卡牌属性!$B272))</f>
        <v>955</v>
      </c>
      <c r="I272" s="18">
        <f>INT(INDEX(地狱道!$M$19:$R$27,卡牌属性!$C272,卡牌属性!I$2)*INDEX(地狱道!$V$19:$V$22,卡牌属性!$B272))</f>
        <v>1910</v>
      </c>
    </row>
    <row r="273" spans="1:9" ht="16.5" x14ac:dyDescent="0.2">
      <c r="A273" s="14">
        <v>1102015</v>
      </c>
      <c r="B273" s="14">
        <f>VLOOKUP(A273,卡牌!$B$4:$C$39,2,FALSE)</f>
        <v>2</v>
      </c>
      <c r="C273" s="14">
        <v>9</v>
      </c>
      <c r="D273" s="18">
        <f>INT(INDEX(地狱道!$M$19:$R$27,卡牌属性!$C273,卡牌属性!D$2)*INDEX(地狱道!$V$19:$V$22,卡牌属性!$B273))</f>
        <v>330</v>
      </c>
      <c r="E273" s="18">
        <f>INT(INDEX(地狱道!$M$19:$R$27,卡牌属性!$C273,卡牌属性!E$2)*INDEX(地狱道!$V$19:$V$22,卡牌属性!$B273))</f>
        <v>30</v>
      </c>
      <c r="F273" s="18">
        <f>INT(INDEX(地狱道!$M$19:$R$27,卡牌属性!$C273,卡牌属性!F$2)*INDEX(地狱道!$V$19:$V$22,卡牌属性!$B273))</f>
        <v>60</v>
      </c>
      <c r="G273" s="18">
        <f>INT(INDEX(地狱道!$M$19:$R$27,卡牌属性!$C273,卡牌属性!G$2)*INDEX(地狱道!$V$19:$V$22,卡牌属性!$B273))</f>
        <v>13455</v>
      </c>
      <c r="H273" s="18">
        <f>INT(INDEX(地狱道!$M$19:$R$27,卡牌属性!$C273,卡牌属性!H$2)*INDEX(地狱道!$V$19:$V$22,卡牌属性!$B273))</f>
        <v>1215</v>
      </c>
      <c r="I273" s="18">
        <f>INT(INDEX(地狱道!$M$19:$R$27,卡牌属性!$C273,卡牌属性!I$2)*INDEX(地狱道!$V$19:$V$22,卡牌属性!$B273))</f>
        <v>2430</v>
      </c>
    </row>
    <row r="274" spans="1:9" ht="16.5" x14ac:dyDescent="0.2">
      <c r="A274" s="14">
        <v>1102016</v>
      </c>
      <c r="B274" s="14">
        <f>VLOOKUP(A274,卡牌!$B$4:$C$39,2,FALSE)</f>
        <v>4</v>
      </c>
      <c r="C274" s="14">
        <v>1</v>
      </c>
      <c r="D274" s="18">
        <f>INT(INDEX(地狱道!$M$19:$R$27,卡牌属性!$C274,卡牌属性!D$2)*INDEX(地狱道!$V$19:$V$22,卡牌属性!$B274))</f>
        <v>82</v>
      </c>
      <c r="E274" s="18">
        <f>INT(INDEX(地狱道!$M$19:$R$27,卡牌属性!$C274,卡牌属性!E$2)*INDEX(地狱道!$V$19:$V$22,卡牌属性!$B274))</f>
        <v>7</v>
      </c>
      <c r="F274" s="18">
        <f>INT(INDEX(地狱道!$M$19:$R$27,卡牌属性!$C274,卡牌属性!F$2)*INDEX(地狱道!$V$19:$V$22,卡牌属性!$B274))</f>
        <v>15</v>
      </c>
      <c r="G274" s="18">
        <f>INT(INDEX(地狱道!$M$19:$R$27,卡牌属性!$C274,卡牌属性!G$2)*INDEX(地狱道!$V$19:$V$22,卡牌属性!$B274))</f>
        <v>300</v>
      </c>
      <c r="H274" s="18">
        <f>INT(INDEX(地狱道!$M$19:$R$27,卡牌属性!$C274,卡牌属性!H$2)*INDEX(地狱道!$V$19:$V$22,卡牌属性!$B274))</f>
        <v>15</v>
      </c>
      <c r="I274" s="18">
        <f>INT(INDEX(地狱道!$M$19:$R$27,卡牌属性!$C274,卡牌属性!I$2)*INDEX(地狱道!$V$19:$V$22,卡牌属性!$B274))</f>
        <v>30</v>
      </c>
    </row>
    <row r="275" spans="1:9" ht="16.5" x14ac:dyDescent="0.2">
      <c r="A275" s="14">
        <v>1102016</v>
      </c>
      <c r="B275" s="14">
        <f>VLOOKUP(A275,卡牌!$B$4:$C$39,2,FALSE)</f>
        <v>4</v>
      </c>
      <c r="C275" s="14">
        <v>2</v>
      </c>
      <c r="D275" s="18">
        <f>INT(INDEX(地狱道!$M$19:$R$27,卡牌属性!$C275,卡牌属性!D$2)*INDEX(地狱道!$V$19:$V$22,卡牌属性!$B275))</f>
        <v>115</v>
      </c>
      <c r="E275" s="18">
        <f>INT(INDEX(地狱道!$M$19:$R$27,卡牌属性!$C275,卡牌属性!E$2)*INDEX(地狱道!$V$19:$V$22,卡牌属性!$B275))</f>
        <v>10</v>
      </c>
      <c r="F275" s="18">
        <f>INT(INDEX(地狱道!$M$19:$R$27,卡牌属性!$C275,卡牌属性!F$2)*INDEX(地狱道!$V$19:$V$22,卡牌属性!$B275))</f>
        <v>21</v>
      </c>
      <c r="G275" s="18">
        <f>INT(INDEX(地狱道!$M$19:$R$27,卡牌属性!$C275,卡牌属性!G$2)*INDEX(地狱道!$V$19:$V$22,卡牌属性!$B275))</f>
        <v>1455</v>
      </c>
      <c r="H275" s="18">
        <f>INT(INDEX(地狱道!$M$19:$R$27,卡牌属性!$C275,卡牌属性!H$2)*INDEX(地狱道!$V$19:$V$22,卡牌属性!$B275))</f>
        <v>120</v>
      </c>
      <c r="I275" s="18">
        <f>INT(INDEX(地狱道!$M$19:$R$27,卡牌属性!$C275,卡牌属性!I$2)*INDEX(地狱道!$V$19:$V$22,卡牌属性!$B275))</f>
        <v>240</v>
      </c>
    </row>
    <row r="276" spans="1:9" ht="16.5" x14ac:dyDescent="0.2">
      <c r="A276" s="14">
        <v>1102016</v>
      </c>
      <c r="B276" s="14">
        <f>VLOOKUP(A276,卡牌!$B$4:$C$39,2,FALSE)</f>
        <v>4</v>
      </c>
      <c r="C276" s="14">
        <v>3</v>
      </c>
      <c r="D276" s="18">
        <f>INT(INDEX(地狱道!$M$19:$R$27,卡牌属性!$C276,卡牌属性!D$2)*INDEX(地狱道!$V$19:$V$22,卡牌属性!$B276))</f>
        <v>165</v>
      </c>
      <c r="E276" s="18">
        <f>INT(INDEX(地狱道!$M$19:$R$27,卡牌属性!$C276,卡牌属性!E$2)*INDEX(地狱道!$V$19:$V$22,卡牌属性!$B276))</f>
        <v>15</v>
      </c>
      <c r="F276" s="18">
        <f>INT(INDEX(地狱道!$M$19:$R$27,卡牌属性!$C276,卡牌属性!F$2)*INDEX(地狱道!$V$19:$V$22,卡牌属性!$B276))</f>
        <v>30</v>
      </c>
      <c r="G276" s="18">
        <f>INT(INDEX(地狱道!$M$19:$R$27,卡牌属性!$C276,卡牌属性!G$2)*INDEX(地狱道!$V$19:$V$22,卡牌属性!$B276))</f>
        <v>3187</v>
      </c>
      <c r="H276" s="18">
        <f>INT(INDEX(地狱道!$M$19:$R$27,卡牌属性!$C276,卡牌属性!H$2)*INDEX(地狱道!$V$19:$V$22,卡牌属性!$B276))</f>
        <v>277</v>
      </c>
      <c r="I276" s="18">
        <f>INT(INDEX(地狱道!$M$19:$R$27,卡牌属性!$C276,卡牌属性!I$2)*INDEX(地狱道!$V$19:$V$22,卡牌属性!$B276))</f>
        <v>555</v>
      </c>
    </row>
    <row r="277" spans="1:9" ht="16.5" x14ac:dyDescent="0.2">
      <c r="A277" s="14">
        <v>1102016</v>
      </c>
      <c r="B277" s="14">
        <f>VLOOKUP(A277,卡牌!$B$4:$C$39,2,FALSE)</f>
        <v>4</v>
      </c>
      <c r="C277" s="14">
        <v>4</v>
      </c>
      <c r="D277" s="18">
        <f>INT(INDEX(地狱道!$M$19:$R$27,卡牌属性!$C277,卡牌属性!D$2)*INDEX(地狱道!$V$19:$V$22,卡牌属性!$B277))</f>
        <v>198</v>
      </c>
      <c r="E277" s="18">
        <f>INT(INDEX(地狱道!$M$19:$R$27,卡牌属性!$C277,卡牌属性!E$2)*INDEX(地狱道!$V$19:$V$22,卡牌属性!$B277))</f>
        <v>18</v>
      </c>
      <c r="F277" s="18">
        <f>INT(INDEX(地狱道!$M$19:$R$27,卡牌属性!$C277,卡牌属性!F$2)*INDEX(地狱道!$V$19:$V$22,卡牌属性!$B277))</f>
        <v>36</v>
      </c>
      <c r="G277" s="18">
        <f>INT(INDEX(地狱道!$M$19:$R$27,卡牌属性!$C277,卡牌属性!G$2)*INDEX(地狱道!$V$19:$V$22,卡牌属性!$B277))</f>
        <v>4837</v>
      </c>
      <c r="H277" s="18">
        <f>INT(INDEX(地狱道!$M$19:$R$27,卡牌属性!$C277,卡牌属性!H$2)*INDEX(地狱道!$V$19:$V$22,卡牌属性!$B277))</f>
        <v>427</v>
      </c>
      <c r="I277" s="18">
        <f>INT(INDEX(地狱道!$M$19:$R$27,卡牌属性!$C277,卡牌属性!I$2)*INDEX(地狱道!$V$19:$V$22,卡牌属性!$B277))</f>
        <v>855</v>
      </c>
    </row>
    <row r="278" spans="1:9" ht="16.5" x14ac:dyDescent="0.2">
      <c r="A278" s="14">
        <v>1102016</v>
      </c>
      <c r="B278" s="14">
        <f>VLOOKUP(A278,卡牌!$B$4:$C$39,2,FALSE)</f>
        <v>4</v>
      </c>
      <c r="C278" s="14">
        <v>5</v>
      </c>
      <c r="D278" s="18">
        <f>INT(INDEX(地狱道!$M$19:$R$27,卡牌属性!$C278,卡牌属性!D$2)*INDEX(地狱道!$V$19:$V$22,卡牌属性!$B278))</f>
        <v>247</v>
      </c>
      <c r="E278" s="18">
        <f>INT(INDEX(地狱道!$M$19:$R$27,卡牌属性!$C278,卡牌属性!E$2)*INDEX(地狱道!$V$19:$V$22,卡牌属性!$B278))</f>
        <v>22</v>
      </c>
      <c r="F278" s="18">
        <f>INT(INDEX(地狱道!$M$19:$R$27,卡牌属性!$C278,卡牌属性!F$2)*INDEX(地狱道!$V$19:$V$22,卡牌属性!$B278))</f>
        <v>45</v>
      </c>
      <c r="G278" s="18">
        <f>INT(INDEX(地狱道!$M$19:$R$27,卡牌属性!$C278,卡牌属性!G$2)*INDEX(地狱道!$V$19:$V$22,卡牌属性!$B278))</f>
        <v>6817</v>
      </c>
      <c r="H278" s="18">
        <f>INT(INDEX(地狱道!$M$19:$R$27,卡牌属性!$C278,卡牌属性!H$2)*INDEX(地狱道!$V$19:$V$22,卡牌属性!$B278))</f>
        <v>607</v>
      </c>
      <c r="I278" s="18">
        <f>INT(INDEX(地狱道!$M$19:$R$27,卡牌属性!$C278,卡牌属性!I$2)*INDEX(地狱道!$V$19:$V$22,卡牌属性!$B278))</f>
        <v>1215</v>
      </c>
    </row>
    <row r="279" spans="1:9" ht="16.5" x14ac:dyDescent="0.2">
      <c r="A279" s="14">
        <v>1102016</v>
      </c>
      <c r="B279" s="14">
        <f>VLOOKUP(A279,卡牌!$B$4:$C$39,2,FALSE)</f>
        <v>4</v>
      </c>
      <c r="C279" s="14">
        <v>6</v>
      </c>
      <c r="D279" s="18">
        <f>INT(INDEX(地狱道!$M$19:$R$27,卡牌属性!$C279,卡牌属性!D$2)*INDEX(地狱道!$V$19:$V$22,卡牌属性!$B279))</f>
        <v>297</v>
      </c>
      <c r="E279" s="18">
        <f>INT(INDEX(地狱道!$M$19:$R$27,卡牌属性!$C279,卡牌属性!E$2)*INDEX(地狱道!$V$19:$V$22,卡牌属性!$B279))</f>
        <v>27</v>
      </c>
      <c r="F279" s="18">
        <f>INT(INDEX(地狱道!$M$19:$R$27,卡牌属性!$C279,卡牌属性!F$2)*INDEX(地狱道!$V$19:$V$22,卡牌属性!$B279))</f>
        <v>54</v>
      </c>
      <c r="G279" s="18">
        <f>INT(INDEX(地狱道!$M$19:$R$27,卡牌属性!$C279,卡牌属性!G$2)*INDEX(地狱道!$V$19:$V$22,卡牌属性!$B279))</f>
        <v>9292</v>
      </c>
      <c r="H279" s="18">
        <f>INT(INDEX(地狱道!$M$19:$R$27,卡牌属性!$C279,卡牌属性!H$2)*INDEX(地狱道!$V$19:$V$22,卡牌属性!$B279))</f>
        <v>832</v>
      </c>
      <c r="I279" s="18">
        <f>INT(INDEX(地狱道!$M$19:$R$27,卡牌属性!$C279,卡牌属性!I$2)*INDEX(地狱道!$V$19:$V$22,卡牌属性!$B279))</f>
        <v>1665</v>
      </c>
    </row>
    <row r="280" spans="1:9" ht="16.5" x14ac:dyDescent="0.2">
      <c r="A280" s="14">
        <v>1102016</v>
      </c>
      <c r="B280" s="14">
        <f>VLOOKUP(A280,卡牌!$B$4:$C$39,2,FALSE)</f>
        <v>4</v>
      </c>
      <c r="C280" s="14">
        <v>7</v>
      </c>
      <c r="D280" s="18">
        <f>INT(INDEX(地狱道!$M$19:$R$27,卡牌属性!$C280,卡牌属性!D$2)*INDEX(地狱道!$V$19:$V$22,卡牌属性!$B280))</f>
        <v>363</v>
      </c>
      <c r="E280" s="18">
        <f>INT(INDEX(地狱道!$M$19:$R$27,卡牌属性!$C280,卡牌属性!E$2)*INDEX(地狱道!$V$19:$V$22,卡牌属性!$B280))</f>
        <v>33</v>
      </c>
      <c r="F280" s="18">
        <f>INT(INDEX(地狱道!$M$19:$R$27,卡牌属性!$C280,卡牌属性!F$2)*INDEX(地狱道!$V$19:$V$22,卡牌属性!$B280))</f>
        <v>66</v>
      </c>
      <c r="G280" s="18">
        <f>INT(INDEX(地狱道!$M$19:$R$27,卡牌属性!$C280,卡牌属性!G$2)*INDEX(地狱道!$V$19:$V$22,卡牌属性!$B280))</f>
        <v>12262</v>
      </c>
      <c r="H280" s="18">
        <f>INT(INDEX(地狱道!$M$19:$R$27,卡牌属性!$C280,卡牌属性!H$2)*INDEX(地狱道!$V$19:$V$22,卡牌属性!$B280))</f>
        <v>1102</v>
      </c>
      <c r="I280" s="18">
        <f>INT(INDEX(地狱道!$M$19:$R$27,卡牌属性!$C280,卡牌属性!I$2)*INDEX(地狱道!$V$19:$V$22,卡牌属性!$B280))</f>
        <v>2205</v>
      </c>
    </row>
    <row r="281" spans="1:9" ht="16.5" x14ac:dyDescent="0.2">
      <c r="A281" s="14">
        <v>1102016</v>
      </c>
      <c r="B281" s="14">
        <f>VLOOKUP(A281,卡牌!$B$4:$C$39,2,FALSE)</f>
        <v>4</v>
      </c>
      <c r="C281" s="14">
        <v>8</v>
      </c>
      <c r="D281" s="18">
        <f>INT(INDEX(地狱道!$M$19:$R$27,卡牌属性!$C281,卡牌属性!D$2)*INDEX(地狱道!$V$19:$V$22,卡牌属性!$B281))</f>
        <v>429</v>
      </c>
      <c r="E281" s="18">
        <f>INT(INDEX(地狱道!$M$19:$R$27,卡牌属性!$C281,卡牌属性!E$2)*INDEX(地狱道!$V$19:$V$22,卡牌属性!$B281))</f>
        <v>39</v>
      </c>
      <c r="F281" s="18">
        <f>INT(INDEX(地狱道!$M$19:$R$27,卡牌属性!$C281,卡牌属性!F$2)*INDEX(地狱道!$V$19:$V$22,卡牌属性!$B281))</f>
        <v>78</v>
      </c>
      <c r="G281" s="18">
        <f>INT(INDEX(地狱道!$M$19:$R$27,卡牌属性!$C281,卡牌属性!G$2)*INDEX(地狱道!$V$19:$V$22,卡牌属性!$B281))</f>
        <v>15892</v>
      </c>
      <c r="H281" s="18">
        <f>INT(INDEX(地狱道!$M$19:$R$27,卡牌属性!$C281,卡牌属性!H$2)*INDEX(地狱道!$V$19:$V$22,卡牌属性!$B281))</f>
        <v>1432</v>
      </c>
      <c r="I281" s="18">
        <f>INT(INDEX(地狱道!$M$19:$R$27,卡牌属性!$C281,卡牌属性!I$2)*INDEX(地狱道!$V$19:$V$22,卡牌属性!$B281))</f>
        <v>2865</v>
      </c>
    </row>
    <row r="282" spans="1:9" ht="16.5" x14ac:dyDescent="0.2">
      <c r="A282" s="14">
        <v>1102016</v>
      </c>
      <c r="B282" s="14">
        <f>VLOOKUP(A282,卡牌!$B$4:$C$39,2,FALSE)</f>
        <v>4</v>
      </c>
      <c r="C282" s="14">
        <v>9</v>
      </c>
      <c r="D282" s="18">
        <f>INT(INDEX(地狱道!$M$19:$R$27,卡牌属性!$C282,卡牌属性!D$2)*INDEX(地狱道!$V$19:$V$22,卡牌属性!$B282))</f>
        <v>495</v>
      </c>
      <c r="E282" s="18">
        <f>INT(INDEX(地狱道!$M$19:$R$27,卡牌属性!$C282,卡牌属性!E$2)*INDEX(地狱道!$V$19:$V$22,卡牌属性!$B282))</f>
        <v>45</v>
      </c>
      <c r="F282" s="18">
        <f>INT(INDEX(地狱道!$M$19:$R$27,卡牌属性!$C282,卡牌属性!F$2)*INDEX(地狱道!$V$19:$V$22,卡牌属性!$B282))</f>
        <v>90</v>
      </c>
      <c r="G282" s="18">
        <f>INT(INDEX(地狱道!$M$19:$R$27,卡牌属性!$C282,卡牌属性!G$2)*INDEX(地狱道!$V$19:$V$22,卡牌属性!$B282))</f>
        <v>20182</v>
      </c>
      <c r="H282" s="18">
        <f>INT(INDEX(地狱道!$M$19:$R$27,卡牌属性!$C282,卡牌属性!H$2)*INDEX(地狱道!$V$19:$V$22,卡牌属性!$B282))</f>
        <v>1822</v>
      </c>
      <c r="I282" s="18">
        <f>INT(INDEX(地狱道!$M$19:$R$27,卡牌属性!$C282,卡牌属性!I$2)*INDEX(地狱道!$V$19:$V$22,卡牌属性!$B282))</f>
        <v>3645</v>
      </c>
    </row>
    <row r="283" spans="1:9" ht="16.5" x14ac:dyDescent="0.2">
      <c r="A283" s="14">
        <v>1102017</v>
      </c>
      <c r="B283" s="14">
        <f>VLOOKUP(A283,卡牌!$B$4:$C$39,2,FALSE)</f>
        <v>3</v>
      </c>
      <c r="C283" s="14">
        <v>1</v>
      </c>
      <c r="D283" s="18">
        <f>INT(INDEX(地狱道!$M$19:$R$27,卡牌属性!$C283,卡牌属性!D$2)*INDEX(地狱道!$V$19:$V$22,卡牌属性!$B283))</f>
        <v>66</v>
      </c>
      <c r="E283" s="18">
        <f>INT(INDEX(地狱道!$M$19:$R$27,卡牌属性!$C283,卡牌属性!E$2)*INDEX(地狱道!$V$19:$V$22,卡牌属性!$B283))</f>
        <v>6</v>
      </c>
      <c r="F283" s="18">
        <f>INT(INDEX(地狱道!$M$19:$R$27,卡牌属性!$C283,卡牌属性!F$2)*INDEX(地狱道!$V$19:$V$22,卡牌属性!$B283))</f>
        <v>12</v>
      </c>
      <c r="G283" s="18">
        <f>INT(INDEX(地狱道!$M$19:$R$27,卡牌属性!$C283,卡牌属性!G$2)*INDEX(地狱道!$V$19:$V$22,卡牌属性!$B283))</f>
        <v>240</v>
      </c>
      <c r="H283" s="18">
        <f>INT(INDEX(地狱道!$M$19:$R$27,卡牌属性!$C283,卡牌属性!H$2)*INDEX(地狱道!$V$19:$V$22,卡牌属性!$B283))</f>
        <v>12</v>
      </c>
      <c r="I283" s="18">
        <f>INT(INDEX(地狱道!$M$19:$R$27,卡牌属性!$C283,卡牌属性!I$2)*INDEX(地狱道!$V$19:$V$22,卡牌属性!$B283))</f>
        <v>24</v>
      </c>
    </row>
    <row r="284" spans="1:9" ht="16.5" x14ac:dyDescent="0.2">
      <c r="A284" s="14">
        <v>1102017</v>
      </c>
      <c r="B284" s="14">
        <f>VLOOKUP(A284,卡牌!$B$4:$C$39,2,FALSE)</f>
        <v>3</v>
      </c>
      <c r="C284" s="14">
        <v>2</v>
      </c>
      <c r="D284" s="18">
        <f>INT(INDEX(地狱道!$M$19:$R$27,卡牌属性!$C284,卡牌属性!D$2)*INDEX(地狱道!$V$19:$V$22,卡牌属性!$B284))</f>
        <v>92</v>
      </c>
      <c r="E284" s="18">
        <f>INT(INDEX(地狱道!$M$19:$R$27,卡牌属性!$C284,卡牌属性!E$2)*INDEX(地狱道!$V$19:$V$22,卡牌属性!$B284))</f>
        <v>8</v>
      </c>
      <c r="F284" s="18">
        <f>INT(INDEX(地狱道!$M$19:$R$27,卡牌属性!$C284,卡牌属性!F$2)*INDEX(地狱道!$V$19:$V$22,卡牌属性!$B284))</f>
        <v>16</v>
      </c>
      <c r="G284" s="18">
        <f>INT(INDEX(地狱道!$M$19:$R$27,卡牌属性!$C284,卡牌属性!G$2)*INDEX(地狱道!$V$19:$V$22,卡牌属性!$B284))</f>
        <v>1164</v>
      </c>
      <c r="H284" s="18">
        <f>INT(INDEX(地狱道!$M$19:$R$27,卡牌属性!$C284,卡牌属性!H$2)*INDEX(地狱道!$V$19:$V$22,卡牌属性!$B284))</f>
        <v>96</v>
      </c>
      <c r="I284" s="18">
        <f>INT(INDEX(地狱道!$M$19:$R$27,卡牌属性!$C284,卡牌属性!I$2)*INDEX(地狱道!$V$19:$V$22,卡牌属性!$B284))</f>
        <v>192</v>
      </c>
    </row>
    <row r="285" spans="1:9" ht="16.5" x14ac:dyDescent="0.2">
      <c r="A285" s="14">
        <v>1102017</v>
      </c>
      <c r="B285" s="14">
        <f>VLOOKUP(A285,卡牌!$B$4:$C$39,2,FALSE)</f>
        <v>3</v>
      </c>
      <c r="C285" s="14">
        <v>3</v>
      </c>
      <c r="D285" s="18">
        <f>INT(INDEX(地狱道!$M$19:$R$27,卡牌属性!$C285,卡牌属性!D$2)*INDEX(地狱道!$V$19:$V$22,卡牌属性!$B285))</f>
        <v>132</v>
      </c>
      <c r="E285" s="18">
        <f>INT(INDEX(地狱道!$M$19:$R$27,卡牌属性!$C285,卡牌属性!E$2)*INDEX(地狱道!$V$19:$V$22,卡牌属性!$B285))</f>
        <v>12</v>
      </c>
      <c r="F285" s="18">
        <f>INT(INDEX(地狱道!$M$19:$R$27,卡牌属性!$C285,卡牌属性!F$2)*INDEX(地狱道!$V$19:$V$22,卡牌属性!$B285))</f>
        <v>24</v>
      </c>
      <c r="G285" s="18">
        <f>INT(INDEX(地狱道!$M$19:$R$27,卡牌属性!$C285,卡牌属性!G$2)*INDEX(地狱道!$V$19:$V$22,卡牌属性!$B285))</f>
        <v>2550</v>
      </c>
      <c r="H285" s="18">
        <f>INT(INDEX(地狱道!$M$19:$R$27,卡牌属性!$C285,卡牌属性!H$2)*INDEX(地狱道!$V$19:$V$22,卡牌属性!$B285))</f>
        <v>222</v>
      </c>
      <c r="I285" s="18">
        <f>INT(INDEX(地狱道!$M$19:$R$27,卡牌属性!$C285,卡牌属性!I$2)*INDEX(地狱道!$V$19:$V$22,卡牌属性!$B285))</f>
        <v>444</v>
      </c>
    </row>
    <row r="286" spans="1:9" ht="16.5" x14ac:dyDescent="0.2">
      <c r="A286" s="14">
        <v>1102017</v>
      </c>
      <c r="B286" s="14">
        <f>VLOOKUP(A286,卡牌!$B$4:$C$39,2,FALSE)</f>
        <v>3</v>
      </c>
      <c r="C286" s="14">
        <v>4</v>
      </c>
      <c r="D286" s="18">
        <f>INT(INDEX(地狱道!$M$19:$R$27,卡牌属性!$C286,卡牌属性!D$2)*INDEX(地狱道!$V$19:$V$22,卡牌属性!$B286))</f>
        <v>158</v>
      </c>
      <c r="E286" s="18">
        <f>INT(INDEX(地狱道!$M$19:$R$27,卡牌属性!$C286,卡牌属性!E$2)*INDEX(地狱道!$V$19:$V$22,卡牌属性!$B286))</f>
        <v>14</v>
      </c>
      <c r="F286" s="18">
        <f>INT(INDEX(地狱道!$M$19:$R$27,卡牌属性!$C286,卡牌属性!F$2)*INDEX(地狱道!$V$19:$V$22,卡牌属性!$B286))</f>
        <v>28</v>
      </c>
      <c r="G286" s="18">
        <f>INT(INDEX(地狱道!$M$19:$R$27,卡牌属性!$C286,卡牌属性!G$2)*INDEX(地狱道!$V$19:$V$22,卡牌属性!$B286))</f>
        <v>3870</v>
      </c>
      <c r="H286" s="18">
        <f>INT(INDEX(地狱道!$M$19:$R$27,卡牌属性!$C286,卡牌属性!H$2)*INDEX(地狱道!$V$19:$V$22,卡牌属性!$B286))</f>
        <v>342</v>
      </c>
      <c r="I286" s="18">
        <f>INT(INDEX(地狱道!$M$19:$R$27,卡牌属性!$C286,卡牌属性!I$2)*INDEX(地狱道!$V$19:$V$22,卡牌属性!$B286))</f>
        <v>684</v>
      </c>
    </row>
    <row r="287" spans="1:9" ht="16.5" x14ac:dyDescent="0.2">
      <c r="A287" s="14">
        <v>1102017</v>
      </c>
      <c r="B287" s="14">
        <f>VLOOKUP(A287,卡牌!$B$4:$C$39,2,FALSE)</f>
        <v>3</v>
      </c>
      <c r="C287" s="14">
        <v>5</v>
      </c>
      <c r="D287" s="18">
        <f>INT(INDEX(地狱道!$M$19:$R$27,卡牌属性!$C287,卡牌属性!D$2)*INDEX(地狱道!$V$19:$V$22,卡牌属性!$B287))</f>
        <v>198</v>
      </c>
      <c r="E287" s="18">
        <f>INT(INDEX(地狱道!$M$19:$R$27,卡牌属性!$C287,卡牌属性!E$2)*INDEX(地狱道!$V$19:$V$22,卡牌属性!$B287))</f>
        <v>18</v>
      </c>
      <c r="F287" s="18">
        <f>INT(INDEX(地狱道!$M$19:$R$27,卡牌属性!$C287,卡牌属性!F$2)*INDEX(地狱道!$V$19:$V$22,卡牌属性!$B287))</f>
        <v>36</v>
      </c>
      <c r="G287" s="18">
        <f>INT(INDEX(地狱道!$M$19:$R$27,卡牌属性!$C287,卡牌属性!G$2)*INDEX(地狱道!$V$19:$V$22,卡牌属性!$B287))</f>
        <v>5454</v>
      </c>
      <c r="H287" s="18">
        <f>INT(INDEX(地狱道!$M$19:$R$27,卡牌属性!$C287,卡牌属性!H$2)*INDEX(地狱道!$V$19:$V$22,卡牌属性!$B287))</f>
        <v>486</v>
      </c>
      <c r="I287" s="18">
        <f>INT(INDEX(地狱道!$M$19:$R$27,卡牌属性!$C287,卡牌属性!I$2)*INDEX(地狱道!$V$19:$V$22,卡牌属性!$B287))</f>
        <v>972</v>
      </c>
    </row>
    <row r="288" spans="1:9" ht="16.5" x14ac:dyDescent="0.2">
      <c r="A288" s="14">
        <v>1102017</v>
      </c>
      <c r="B288" s="14">
        <f>VLOOKUP(A288,卡牌!$B$4:$C$39,2,FALSE)</f>
        <v>3</v>
      </c>
      <c r="C288" s="14">
        <v>6</v>
      </c>
      <c r="D288" s="18">
        <f>INT(INDEX(地狱道!$M$19:$R$27,卡牌属性!$C288,卡牌属性!D$2)*INDEX(地狱道!$V$19:$V$22,卡牌属性!$B288))</f>
        <v>237</v>
      </c>
      <c r="E288" s="18">
        <f>INT(INDEX(地狱道!$M$19:$R$27,卡牌属性!$C288,卡牌属性!E$2)*INDEX(地狱道!$V$19:$V$22,卡牌属性!$B288))</f>
        <v>21</v>
      </c>
      <c r="F288" s="18">
        <f>INT(INDEX(地狱道!$M$19:$R$27,卡牌属性!$C288,卡牌属性!F$2)*INDEX(地狱道!$V$19:$V$22,卡牌属性!$B288))</f>
        <v>43</v>
      </c>
      <c r="G288" s="18">
        <f>INT(INDEX(地狱道!$M$19:$R$27,卡牌属性!$C288,卡牌属性!G$2)*INDEX(地狱道!$V$19:$V$22,卡牌属性!$B288))</f>
        <v>7434</v>
      </c>
      <c r="H288" s="18">
        <f>INT(INDEX(地狱道!$M$19:$R$27,卡牌属性!$C288,卡牌属性!H$2)*INDEX(地狱道!$V$19:$V$22,卡牌属性!$B288))</f>
        <v>666</v>
      </c>
      <c r="I288" s="18">
        <f>INT(INDEX(地狱道!$M$19:$R$27,卡牌属性!$C288,卡牌属性!I$2)*INDEX(地狱道!$V$19:$V$22,卡牌属性!$B288))</f>
        <v>1332</v>
      </c>
    </row>
    <row r="289" spans="1:9" ht="16.5" x14ac:dyDescent="0.2">
      <c r="A289" s="14">
        <v>1102017</v>
      </c>
      <c r="B289" s="14">
        <f>VLOOKUP(A289,卡牌!$B$4:$C$39,2,FALSE)</f>
        <v>3</v>
      </c>
      <c r="C289" s="14">
        <v>7</v>
      </c>
      <c r="D289" s="18">
        <f>INT(INDEX(地狱道!$M$19:$R$27,卡牌属性!$C289,卡牌属性!D$2)*INDEX(地狱道!$V$19:$V$22,卡牌属性!$B289))</f>
        <v>290</v>
      </c>
      <c r="E289" s="18">
        <f>INT(INDEX(地狱道!$M$19:$R$27,卡牌属性!$C289,卡牌属性!E$2)*INDEX(地狱道!$V$19:$V$22,卡牌属性!$B289))</f>
        <v>26</v>
      </c>
      <c r="F289" s="18">
        <f>INT(INDEX(地狱道!$M$19:$R$27,卡牌属性!$C289,卡牌属性!F$2)*INDEX(地狱道!$V$19:$V$22,卡牌属性!$B289))</f>
        <v>52</v>
      </c>
      <c r="G289" s="18">
        <f>INT(INDEX(地狱道!$M$19:$R$27,卡牌属性!$C289,卡牌属性!G$2)*INDEX(地狱道!$V$19:$V$22,卡牌属性!$B289))</f>
        <v>9810</v>
      </c>
      <c r="H289" s="18">
        <f>INT(INDEX(地狱道!$M$19:$R$27,卡牌属性!$C289,卡牌属性!H$2)*INDEX(地狱道!$V$19:$V$22,卡牌属性!$B289))</f>
        <v>882</v>
      </c>
      <c r="I289" s="18">
        <f>INT(INDEX(地狱道!$M$19:$R$27,卡牌属性!$C289,卡牌属性!I$2)*INDEX(地狱道!$V$19:$V$22,卡牌属性!$B289))</f>
        <v>1764</v>
      </c>
    </row>
    <row r="290" spans="1:9" ht="16.5" x14ac:dyDescent="0.2">
      <c r="A290" s="14">
        <v>1102017</v>
      </c>
      <c r="B290" s="14">
        <f>VLOOKUP(A290,卡牌!$B$4:$C$39,2,FALSE)</f>
        <v>3</v>
      </c>
      <c r="C290" s="14">
        <v>8</v>
      </c>
      <c r="D290" s="18">
        <f>INT(INDEX(地狱道!$M$19:$R$27,卡牌属性!$C290,卡牌属性!D$2)*INDEX(地狱道!$V$19:$V$22,卡牌属性!$B290))</f>
        <v>343</v>
      </c>
      <c r="E290" s="18">
        <f>INT(INDEX(地狱道!$M$19:$R$27,卡牌属性!$C290,卡牌属性!E$2)*INDEX(地狱道!$V$19:$V$22,卡牌属性!$B290))</f>
        <v>31</v>
      </c>
      <c r="F290" s="18">
        <f>INT(INDEX(地狱道!$M$19:$R$27,卡牌属性!$C290,卡牌属性!F$2)*INDEX(地狱道!$V$19:$V$22,卡牌属性!$B290))</f>
        <v>62</v>
      </c>
      <c r="G290" s="18">
        <f>INT(INDEX(地狱道!$M$19:$R$27,卡牌属性!$C290,卡牌属性!G$2)*INDEX(地狱道!$V$19:$V$22,卡牌属性!$B290))</f>
        <v>12714</v>
      </c>
      <c r="H290" s="18">
        <f>INT(INDEX(地狱道!$M$19:$R$27,卡牌属性!$C290,卡牌属性!H$2)*INDEX(地狱道!$V$19:$V$22,卡牌属性!$B290))</f>
        <v>1146</v>
      </c>
      <c r="I290" s="18">
        <f>INT(INDEX(地狱道!$M$19:$R$27,卡牌属性!$C290,卡牌属性!I$2)*INDEX(地狱道!$V$19:$V$22,卡牌属性!$B290))</f>
        <v>2292</v>
      </c>
    </row>
    <row r="291" spans="1:9" ht="16.5" x14ac:dyDescent="0.2">
      <c r="A291" s="14">
        <v>1102017</v>
      </c>
      <c r="B291" s="14">
        <f>VLOOKUP(A291,卡牌!$B$4:$C$39,2,FALSE)</f>
        <v>3</v>
      </c>
      <c r="C291" s="14">
        <v>9</v>
      </c>
      <c r="D291" s="18">
        <f>INT(INDEX(地狱道!$M$19:$R$27,卡牌属性!$C291,卡牌属性!D$2)*INDEX(地狱道!$V$19:$V$22,卡牌属性!$B291))</f>
        <v>396</v>
      </c>
      <c r="E291" s="18">
        <f>INT(INDEX(地狱道!$M$19:$R$27,卡牌属性!$C291,卡牌属性!E$2)*INDEX(地狱道!$V$19:$V$22,卡牌属性!$B291))</f>
        <v>36</v>
      </c>
      <c r="F291" s="18">
        <f>INT(INDEX(地狱道!$M$19:$R$27,卡牌属性!$C291,卡牌属性!F$2)*INDEX(地狱道!$V$19:$V$22,卡牌属性!$B291))</f>
        <v>72</v>
      </c>
      <c r="G291" s="18">
        <f>INT(INDEX(地狱道!$M$19:$R$27,卡牌属性!$C291,卡牌属性!G$2)*INDEX(地狱道!$V$19:$V$22,卡牌属性!$B291))</f>
        <v>16146</v>
      </c>
      <c r="H291" s="18">
        <f>INT(INDEX(地狱道!$M$19:$R$27,卡牌属性!$C291,卡牌属性!H$2)*INDEX(地狱道!$V$19:$V$22,卡牌属性!$B291))</f>
        <v>1458</v>
      </c>
      <c r="I291" s="18">
        <f>INT(INDEX(地狱道!$M$19:$R$27,卡牌属性!$C291,卡牌属性!I$2)*INDEX(地狱道!$V$19:$V$22,卡牌属性!$B291))</f>
        <v>2916</v>
      </c>
    </row>
    <row r="292" spans="1:9" ht="16.5" x14ac:dyDescent="0.2">
      <c r="A292" s="14">
        <v>1102018</v>
      </c>
      <c r="B292" s="14">
        <f>VLOOKUP(A292,卡牌!$B$4:$C$39,2,FALSE)</f>
        <v>2</v>
      </c>
      <c r="C292" s="14">
        <v>1</v>
      </c>
      <c r="D292" s="18">
        <f>INT(INDEX(地狱道!$M$19:$R$27,卡牌属性!$C292,卡牌属性!D$2)*INDEX(地狱道!$V$19:$V$22,卡牌属性!$B292))</f>
        <v>55</v>
      </c>
      <c r="E292" s="18">
        <f>INT(INDEX(地狱道!$M$19:$R$27,卡牌属性!$C292,卡牌属性!E$2)*INDEX(地狱道!$V$19:$V$22,卡牌属性!$B292))</f>
        <v>5</v>
      </c>
      <c r="F292" s="18">
        <f>INT(INDEX(地狱道!$M$19:$R$27,卡牌属性!$C292,卡牌属性!F$2)*INDEX(地狱道!$V$19:$V$22,卡牌属性!$B292))</f>
        <v>10</v>
      </c>
      <c r="G292" s="18">
        <f>INT(INDEX(地狱道!$M$19:$R$27,卡牌属性!$C292,卡牌属性!G$2)*INDEX(地狱道!$V$19:$V$22,卡牌属性!$B292))</f>
        <v>200</v>
      </c>
      <c r="H292" s="18">
        <f>INT(INDEX(地狱道!$M$19:$R$27,卡牌属性!$C292,卡牌属性!H$2)*INDEX(地狱道!$V$19:$V$22,卡牌属性!$B292))</f>
        <v>10</v>
      </c>
      <c r="I292" s="18">
        <f>INT(INDEX(地狱道!$M$19:$R$27,卡牌属性!$C292,卡牌属性!I$2)*INDEX(地狱道!$V$19:$V$22,卡牌属性!$B292))</f>
        <v>20</v>
      </c>
    </row>
    <row r="293" spans="1:9" ht="16.5" x14ac:dyDescent="0.2">
      <c r="A293" s="14">
        <v>1102018</v>
      </c>
      <c r="B293" s="14">
        <f>VLOOKUP(A293,卡牌!$B$4:$C$39,2,FALSE)</f>
        <v>2</v>
      </c>
      <c r="C293" s="14">
        <v>2</v>
      </c>
      <c r="D293" s="18">
        <f>INT(INDEX(地狱道!$M$19:$R$27,卡牌属性!$C293,卡牌属性!D$2)*INDEX(地狱道!$V$19:$V$22,卡牌属性!$B293))</f>
        <v>77</v>
      </c>
      <c r="E293" s="18">
        <f>INT(INDEX(地狱道!$M$19:$R$27,卡牌属性!$C293,卡牌属性!E$2)*INDEX(地狱道!$V$19:$V$22,卡牌属性!$B293))</f>
        <v>7</v>
      </c>
      <c r="F293" s="18">
        <f>INT(INDEX(地狱道!$M$19:$R$27,卡牌属性!$C293,卡牌属性!F$2)*INDEX(地狱道!$V$19:$V$22,卡牌属性!$B293))</f>
        <v>14</v>
      </c>
      <c r="G293" s="18">
        <f>INT(INDEX(地狱道!$M$19:$R$27,卡牌属性!$C293,卡牌属性!G$2)*INDEX(地狱道!$V$19:$V$22,卡牌属性!$B293))</f>
        <v>970</v>
      </c>
      <c r="H293" s="18">
        <f>INT(INDEX(地狱道!$M$19:$R$27,卡牌属性!$C293,卡牌属性!H$2)*INDEX(地狱道!$V$19:$V$22,卡牌属性!$B293))</f>
        <v>80</v>
      </c>
      <c r="I293" s="18">
        <f>INT(INDEX(地狱道!$M$19:$R$27,卡牌属性!$C293,卡牌属性!I$2)*INDEX(地狱道!$V$19:$V$22,卡牌属性!$B293))</f>
        <v>160</v>
      </c>
    </row>
    <row r="294" spans="1:9" ht="16.5" x14ac:dyDescent="0.2">
      <c r="A294" s="14">
        <v>1102018</v>
      </c>
      <c r="B294" s="14">
        <f>VLOOKUP(A294,卡牌!$B$4:$C$39,2,FALSE)</f>
        <v>2</v>
      </c>
      <c r="C294" s="14">
        <v>3</v>
      </c>
      <c r="D294" s="18">
        <f>INT(INDEX(地狱道!$M$19:$R$27,卡牌属性!$C294,卡牌属性!D$2)*INDEX(地狱道!$V$19:$V$22,卡牌属性!$B294))</f>
        <v>110</v>
      </c>
      <c r="E294" s="18">
        <f>INT(INDEX(地狱道!$M$19:$R$27,卡牌属性!$C294,卡牌属性!E$2)*INDEX(地狱道!$V$19:$V$22,卡牌属性!$B294))</f>
        <v>10</v>
      </c>
      <c r="F294" s="18">
        <f>INT(INDEX(地狱道!$M$19:$R$27,卡牌属性!$C294,卡牌属性!F$2)*INDEX(地狱道!$V$19:$V$22,卡牌属性!$B294))</f>
        <v>20</v>
      </c>
      <c r="G294" s="18">
        <f>INT(INDEX(地狱道!$M$19:$R$27,卡牌属性!$C294,卡牌属性!G$2)*INDEX(地狱道!$V$19:$V$22,卡牌属性!$B294))</f>
        <v>2125</v>
      </c>
      <c r="H294" s="18">
        <f>INT(INDEX(地狱道!$M$19:$R$27,卡牌属性!$C294,卡牌属性!H$2)*INDEX(地狱道!$V$19:$V$22,卡牌属性!$B294))</f>
        <v>185</v>
      </c>
      <c r="I294" s="18">
        <f>INT(INDEX(地狱道!$M$19:$R$27,卡牌属性!$C294,卡牌属性!I$2)*INDEX(地狱道!$V$19:$V$22,卡牌属性!$B294))</f>
        <v>370</v>
      </c>
    </row>
    <row r="295" spans="1:9" ht="16.5" x14ac:dyDescent="0.2">
      <c r="A295" s="14">
        <v>1102018</v>
      </c>
      <c r="B295" s="14">
        <f>VLOOKUP(A295,卡牌!$B$4:$C$39,2,FALSE)</f>
        <v>2</v>
      </c>
      <c r="C295" s="14">
        <v>4</v>
      </c>
      <c r="D295" s="18">
        <f>INT(INDEX(地狱道!$M$19:$R$27,卡牌属性!$C295,卡牌属性!D$2)*INDEX(地狱道!$V$19:$V$22,卡牌属性!$B295))</f>
        <v>132</v>
      </c>
      <c r="E295" s="18">
        <f>INT(INDEX(地狱道!$M$19:$R$27,卡牌属性!$C295,卡牌属性!E$2)*INDEX(地狱道!$V$19:$V$22,卡牌属性!$B295))</f>
        <v>12</v>
      </c>
      <c r="F295" s="18">
        <f>INT(INDEX(地狱道!$M$19:$R$27,卡牌属性!$C295,卡牌属性!F$2)*INDEX(地狱道!$V$19:$V$22,卡牌属性!$B295))</f>
        <v>24</v>
      </c>
      <c r="G295" s="18">
        <f>INT(INDEX(地狱道!$M$19:$R$27,卡牌属性!$C295,卡牌属性!G$2)*INDEX(地狱道!$V$19:$V$22,卡牌属性!$B295))</f>
        <v>3225</v>
      </c>
      <c r="H295" s="18">
        <f>INT(INDEX(地狱道!$M$19:$R$27,卡牌属性!$C295,卡牌属性!H$2)*INDEX(地狱道!$V$19:$V$22,卡牌属性!$B295))</f>
        <v>285</v>
      </c>
      <c r="I295" s="18">
        <f>INT(INDEX(地狱道!$M$19:$R$27,卡牌属性!$C295,卡牌属性!I$2)*INDEX(地狱道!$V$19:$V$22,卡牌属性!$B295))</f>
        <v>570</v>
      </c>
    </row>
    <row r="296" spans="1:9" ht="16.5" x14ac:dyDescent="0.2">
      <c r="A296" s="14">
        <v>1102018</v>
      </c>
      <c r="B296" s="14">
        <f>VLOOKUP(A296,卡牌!$B$4:$C$39,2,FALSE)</f>
        <v>2</v>
      </c>
      <c r="C296" s="14">
        <v>5</v>
      </c>
      <c r="D296" s="18">
        <f>INT(INDEX(地狱道!$M$19:$R$27,卡牌属性!$C296,卡牌属性!D$2)*INDEX(地狱道!$V$19:$V$22,卡牌属性!$B296))</f>
        <v>165</v>
      </c>
      <c r="E296" s="18">
        <f>INT(INDEX(地狱道!$M$19:$R$27,卡牌属性!$C296,卡牌属性!E$2)*INDEX(地狱道!$V$19:$V$22,卡牌属性!$B296))</f>
        <v>15</v>
      </c>
      <c r="F296" s="18">
        <f>INT(INDEX(地狱道!$M$19:$R$27,卡牌属性!$C296,卡牌属性!F$2)*INDEX(地狱道!$V$19:$V$22,卡牌属性!$B296))</f>
        <v>30</v>
      </c>
      <c r="G296" s="18">
        <f>INT(INDEX(地狱道!$M$19:$R$27,卡牌属性!$C296,卡牌属性!G$2)*INDEX(地狱道!$V$19:$V$22,卡牌属性!$B296))</f>
        <v>4545</v>
      </c>
      <c r="H296" s="18">
        <f>INT(INDEX(地狱道!$M$19:$R$27,卡牌属性!$C296,卡牌属性!H$2)*INDEX(地狱道!$V$19:$V$22,卡牌属性!$B296))</f>
        <v>405</v>
      </c>
      <c r="I296" s="18">
        <f>INT(INDEX(地狱道!$M$19:$R$27,卡牌属性!$C296,卡牌属性!I$2)*INDEX(地狱道!$V$19:$V$22,卡牌属性!$B296))</f>
        <v>810</v>
      </c>
    </row>
    <row r="297" spans="1:9" ht="16.5" x14ac:dyDescent="0.2">
      <c r="A297" s="14">
        <v>1102018</v>
      </c>
      <c r="B297" s="14">
        <f>VLOOKUP(A297,卡牌!$B$4:$C$39,2,FALSE)</f>
        <v>2</v>
      </c>
      <c r="C297" s="14">
        <v>6</v>
      </c>
      <c r="D297" s="18">
        <f>INT(INDEX(地狱道!$M$19:$R$27,卡牌属性!$C297,卡牌属性!D$2)*INDEX(地狱道!$V$19:$V$22,卡牌属性!$B297))</f>
        <v>198</v>
      </c>
      <c r="E297" s="18">
        <f>INT(INDEX(地狱道!$M$19:$R$27,卡牌属性!$C297,卡牌属性!E$2)*INDEX(地狱道!$V$19:$V$22,卡牌属性!$B297))</f>
        <v>18</v>
      </c>
      <c r="F297" s="18">
        <f>INT(INDEX(地狱道!$M$19:$R$27,卡牌属性!$C297,卡牌属性!F$2)*INDEX(地狱道!$V$19:$V$22,卡牌属性!$B297))</f>
        <v>36</v>
      </c>
      <c r="G297" s="18">
        <f>INT(INDEX(地狱道!$M$19:$R$27,卡牌属性!$C297,卡牌属性!G$2)*INDEX(地狱道!$V$19:$V$22,卡牌属性!$B297))</f>
        <v>6195</v>
      </c>
      <c r="H297" s="18">
        <f>INT(INDEX(地狱道!$M$19:$R$27,卡牌属性!$C297,卡牌属性!H$2)*INDEX(地狱道!$V$19:$V$22,卡牌属性!$B297))</f>
        <v>555</v>
      </c>
      <c r="I297" s="18">
        <f>INT(INDEX(地狱道!$M$19:$R$27,卡牌属性!$C297,卡牌属性!I$2)*INDEX(地狱道!$V$19:$V$22,卡牌属性!$B297))</f>
        <v>1110</v>
      </c>
    </row>
    <row r="298" spans="1:9" ht="16.5" x14ac:dyDescent="0.2">
      <c r="A298" s="14">
        <v>1102018</v>
      </c>
      <c r="B298" s="14">
        <f>VLOOKUP(A298,卡牌!$B$4:$C$39,2,FALSE)</f>
        <v>2</v>
      </c>
      <c r="C298" s="14">
        <v>7</v>
      </c>
      <c r="D298" s="18">
        <f>INT(INDEX(地狱道!$M$19:$R$27,卡牌属性!$C298,卡牌属性!D$2)*INDEX(地狱道!$V$19:$V$22,卡牌属性!$B298))</f>
        <v>242</v>
      </c>
      <c r="E298" s="18">
        <f>INT(INDEX(地狱道!$M$19:$R$27,卡牌属性!$C298,卡牌属性!E$2)*INDEX(地狱道!$V$19:$V$22,卡牌属性!$B298))</f>
        <v>22</v>
      </c>
      <c r="F298" s="18">
        <f>INT(INDEX(地狱道!$M$19:$R$27,卡牌属性!$C298,卡牌属性!F$2)*INDEX(地狱道!$V$19:$V$22,卡牌属性!$B298))</f>
        <v>44</v>
      </c>
      <c r="G298" s="18">
        <f>INT(INDEX(地狱道!$M$19:$R$27,卡牌属性!$C298,卡牌属性!G$2)*INDEX(地狱道!$V$19:$V$22,卡牌属性!$B298))</f>
        <v>8175</v>
      </c>
      <c r="H298" s="18">
        <f>INT(INDEX(地狱道!$M$19:$R$27,卡牌属性!$C298,卡牌属性!H$2)*INDEX(地狱道!$V$19:$V$22,卡牌属性!$B298))</f>
        <v>735</v>
      </c>
      <c r="I298" s="18">
        <f>INT(INDEX(地狱道!$M$19:$R$27,卡牌属性!$C298,卡牌属性!I$2)*INDEX(地狱道!$V$19:$V$22,卡牌属性!$B298))</f>
        <v>1470</v>
      </c>
    </row>
    <row r="299" spans="1:9" ht="16.5" x14ac:dyDescent="0.2">
      <c r="A299" s="14">
        <v>1102018</v>
      </c>
      <c r="B299" s="14">
        <f>VLOOKUP(A299,卡牌!$B$4:$C$39,2,FALSE)</f>
        <v>2</v>
      </c>
      <c r="C299" s="14">
        <v>8</v>
      </c>
      <c r="D299" s="18">
        <f>INT(INDEX(地狱道!$M$19:$R$27,卡牌属性!$C299,卡牌属性!D$2)*INDEX(地狱道!$V$19:$V$22,卡牌属性!$B299))</f>
        <v>286</v>
      </c>
      <c r="E299" s="18">
        <f>INT(INDEX(地狱道!$M$19:$R$27,卡牌属性!$C299,卡牌属性!E$2)*INDEX(地狱道!$V$19:$V$22,卡牌属性!$B299))</f>
        <v>26</v>
      </c>
      <c r="F299" s="18">
        <f>INT(INDEX(地狱道!$M$19:$R$27,卡牌属性!$C299,卡牌属性!F$2)*INDEX(地狱道!$V$19:$V$22,卡牌属性!$B299))</f>
        <v>52</v>
      </c>
      <c r="G299" s="18">
        <f>INT(INDEX(地狱道!$M$19:$R$27,卡牌属性!$C299,卡牌属性!G$2)*INDEX(地狱道!$V$19:$V$22,卡牌属性!$B299))</f>
        <v>10595</v>
      </c>
      <c r="H299" s="18">
        <f>INT(INDEX(地狱道!$M$19:$R$27,卡牌属性!$C299,卡牌属性!H$2)*INDEX(地狱道!$V$19:$V$22,卡牌属性!$B299))</f>
        <v>955</v>
      </c>
      <c r="I299" s="18">
        <f>INT(INDEX(地狱道!$M$19:$R$27,卡牌属性!$C299,卡牌属性!I$2)*INDEX(地狱道!$V$19:$V$22,卡牌属性!$B299))</f>
        <v>1910</v>
      </c>
    </row>
    <row r="300" spans="1:9" ht="16.5" x14ac:dyDescent="0.2">
      <c r="A300" s="14">
        <v>1102018</v>
      </c>
      <c r="B300" s="14">
        <f>VLOOKUP(A300,卡牌!$B$4:$C$39,2,FALSE)</f>
        <v>2</v>
      </c>
      <c r="C300" s="14">
        <v>9</v>
      </c>
      <c r="D300" s="18">
        <f>INT(INDEX(地狱道!$M$19:$R$27,卡牌属性!$C300,卡牌属性!D$2)*INDEX(地狱道!$V$19:$V$22,卡牌属性!$B300))</f>
        <v>330</v>
      </c>
      <c r="E300" s="18">
        <f>INT(INDEX(地狱道!$M$19:$R$27,卡牌属性!$C300,卡牌属性!E$2)*INDEX(地狱道!$V$19:$V$22,卡牌属性!$B300))</f>
        <v>30</v>
      </c>
      <c r="F300" s="18">
        <f>INT(INDEX(地狱道!$M$19:$R$27,卡牌属性!$C300,卡牌属性!F$2)*INDEX(地狱道!$V$19:$V$22,卡牌属性!$B300))</f>
        <v>60</v>
      </c>
      <c r="G300" s="18">
        <f>INT(INDEX(地狱道!$M$19:$R$27,卡牌属性!$C300,卡牌属性!G$2)*INDEX(地狱道!$V$19:$V$22,卡牌属性!$B300))</f>
        <v>13455</v>
      </c>
      <c r="H300" s="18">
        <f>INT(INDEX(地狱道!$M$19:$R$27,卡牌属性!$C300,卡牌属性!H$2)*INDEX(地狱道!$V$19:$V$22,卡牌属性!$B300))</f>
        <v>1215</v>
      </c>
      <c r="I300" s="18">
        <f>INT(INDEX(地狱道!$M$19:$R$27,卡牌属性!$C300,卡牌属性!I$2)*INDEX(地狱道!$V$19:$V$22,卡牌属性!$B300))</f>
        <v>2430</v>
      </c>
    </row>
    <row r="301" spans="1:9" ht="16.5" x14ac:dyDescent="0.2">
      <c r="A301" s="14">
        <v>1102019</v>
      </c>
      <c r="B301" s="14">
        <f>VLOOKUP(A301,卡牌!$B$4:$C$39,2,FALSE)</f>
        <v>2</v>
      </c>
      <c r="C301" s="14">
        <v>1</v>
      </c>
      <c r="D301" s="18">
        <f>INT(INDEX(地狱道!$M$19:$R$27,卡牌属性!$C301,卡牌属性!D$2)*INDEX(地狱道!$V$19:$V$22,卡牌属性!$B301))</f>
        <v>55</v>
      </c>
      <c r="E301" s="18">
        <f>INT(INDEX(地狱道!$M$19:$R$27,卡牌属性!$C301,卡牌属性!E$2)*INDEX(地狱道!$V$19:$V$22,卡牌属性!$B301))</f>
        <v>5</v>
      </c>
      <c r="F301" s="18">
        <f>INT(INDEX(地狱道!$M$19:$R$27,卡牌属性!$C301,卡牌属性!F$2)*INDEX(地狱道!$V$19:$V$22,卡牌属性!$B301))</f>
        <v>10</v>
      </c>
      <c r="G301" s="18">
        <f>INT(INDEX(地狱道!$M$19:$R$27,卡牌属性!$C301,卡牌属性!G$2)*INDEX(地狱道!$V$19:$V$22,卡牌属性!$B301))</f>
        <v>200</v>
      </c>
      <c r="H301" s="18">
        <f>INT(INDEX(地狱道!$M$19:$R$27,卡牌属性!$C301,卡牌属性!H$2)*INDEX(地狱道!$V$19:$V$22,卡牌属性!$B301))</f>
        <v>10</v>
      </c>
      <c r="I301" s="18">
        <f>INT(INDEX(地狱道!$M$19:$R$27,卡牌属性!$C301,卡牌属性!I$2)*INDEX(地狱道!$V$19:$V$22,卡牌属性!$B301))</f>
        <v>20</v>
      </c>
    </row>
    <row r="302" spans="1:9" ht="16.5" x14ac:dyDescent="0.2">
      <c r="A302" s="14">
        <v>1102019</v>
      </c>
      <c r="B302" s="14">
        <f>VLOOKUP(A302,卡牌!$B$4:$C$39,2,FALSE)</f>
        <v>2</v>
      </c>
      <c r="C302" s="14">
        <v>2</v>
      </c>
      <c r="D302" s="18">
        <f>INT(INDEX(地狱道!$M$19:$R$27,卡牌属性!$C302,卡牌属性!D$2)*INDEX(地狱道!$V$19:$V$22,卡牌属性!$B302))</f>
        <v>77</v>
      </c>
      <c r="E302" s="18">
        <f>INT(INDEX(地狱道!$M$19:$R$27,卡牌属性!$C302,卡牌属性!E$2)*INDEX(地狱道!$V$19:$V$22,卡牌属性!$B302))</f>
        <v>7</v>
      </c>
      <c r="F302" s="18">
        <f>INT(INDEX(地狱道!$M$19:$R$27,卡牌属性!$C302,卡牌属性!F$2)*INDEX(地狱道!$V$19:$V$22,卡牌属性!$B302))</f>
        <v>14</v>
      </c>
      <c r="G302" s="18">
        <f>INT(INDEX(地狱道!$M$19:$R$27,卡牌属性!$C302,卡牌属性!G$2)*INDEX(地狱道!$V$19:$V$22,卡牌属性!$B302))</f>
        <v>970</v>
      </c>
      <c r="H302" s="18">
        <f>INT(INDEX(地狱道!$M$19:$R$27,卡牌属性!$C302,卡牌属性!H$2)*INDEX(地狱道!$V$19:$V$22,卡牌属性!$B302))</f>
        <v>80</v>
      </c>
      <c r="I302" s="18">
        <f>INT(INDEX(地狱道!$M$19:$R$27,卡牌属性!$C302,卡牌属性!I$2)*INDEX(地狱道!$V$19:$V$22,卡牌属性!$B302))</f>
        <v>160</v>
      </c>
    </row>
    <row r="303" spans="1:9" ht="16.5" x14ac:dyDescent="0.2">
      <c r="A303" s="14">
        <v>1102019</v>
      </c>
      <c r="B303" s="14">
        <f>VLOOKUP(A303,卡牌!$B$4:$C$39,2,FALSE)</f>
        <v>2</v>
      </c>
      <c r="C303" s="14">
        <v>3</v>
      </c>
      <c r="D303" s="18">
        <f>INT(INDEX(地狱道!$M$19:$R$27,卡牌属性!$C303,卡牌属性!D$2)*INDEX(地狱道!$V$19:$V$22,卡牌属性!$B303))</f>
        <v>110</v>
      </c>
      <c r="E303" s="18">
        <f>INT(INDEX(地狱道!$M$19:$R$27,卡牌属性!$C303,卡牌属性!E$2)*INDEX(地狱道!$V$19:$V$22,卡牌属性!$B303))</f>
        <v>10</v>
      </c>
      <c r="F303" s="18">
        <f>INT(INDEX(地狱道!$M$19:$R$27,卡牌属性!$C303,卡牌属性!F$2)*INDEX(地狱道!$V$19:$V$22,卡牌属性!$B303))</f>
        <v>20</v>
      </c>
      <c r="G303" s="18">
        <f>INT(INDEX(地狱道!$M$19:$R$27,卡牌属性!$C303,卡牌属性!G$2)*INDEX(地狱道!$V$19:$V$22,卡牌属性!$B303))</f>
        <v>2125</v>
      </c>
      <c r="H303" s="18">
        <f>INT(INDEX(地狱道!$M$19:$R$27,卡牌属性!$C303,卡牌属性!H$2)*INDEX(地狱道!$V$19:$V$22,卡牌属性!$B303))</f>
        <v>185</v>
      </c>
      <c r="I303" s="18">
        <f>INT(INDEX(地狱道!$M$19:$R$27,卡牌属性!$C303,卡牌属性!I$2)*INDEX(地狱道!$V$19:$V$22,卡牌属性!$B303))</f>
        <v>370</v>
      </c>
    </row>
    <row r="304" spans="1:9" ht="16.5" x14ac:dyDescent="0.2">
      <c r="A304" s="14">
        <v>1102019</v>
      </c>
      <c r="B304" s="14">
        <f>VLOOKUP(A304,卡牌!$B$4:$C$39,2,FALSE)</f>
        <v>2</v>
      </c>
      <c r="C304" s="14">
        <v>4</v>
      </c>
      <c r="D304" s="18">
        <f>INT(INDEX(地狱道!$M$19:$R$27,卡牌属性!$C304,卡牌属性!D$2)*INDEX(地狱道!$V$19:$V$22,卡牌属性!$B304))</f>
        <v>132</v>
      </c>
      <c r="E304" s="18">
        <f>INT(INDEX(地狱道!$M$19:$R$27,卡牌属性!$C304,卡牌属性!E$2)*INDEX(地狱道!$V$19:$V$22,卡牌属性!$B304))</f>
        <v>12</v>
      </c>
      <c r="F304" s="18">
        <f>INT(INDEX(地狱道!$M$19:$R$27,卡牌属性!$C304,卡牌属性!F$2)*INDEX(地狱道!$V$19:$V$22,卡牌属性!$B304))</f>
        <v>24</v>
      </c>
      <c r="G304" s="18">
        <f>INT(INDEX(地狱道!$M$19:$R$27,卡牌属性!$C304,卡牌属性!G$2)*INDEX(地狱道!$V$19:$V$22,卡牌属性!$B304))</f>
        <v>3225</v>
      </c>
      <c r="H304" s="18">
        <f>INT(INDEX(地狱道!$M$19:$R$27,卡牌属性!$C304,卡牌属性!H$2)*INDEX(地狱道!$V$19:$V$22,卡牌属性!$B304))</f>
        <v>285</v>
      </c>
      <c r="I304" s="18">
        <f>INT(INDEX(地狱道!$M$19:$R$27,卡牌属性!$C304,卡牌属性!I$2)*INDEX(地狱道!$V$19:$V$22,卡牌属性!$B304))</f>
        <v>570</v>
      </c>
    </row>
    <row r="305" spans="1:9" ht="16.5" x14ac:dyDescent="0.2">
      <c r="A305" s="14">
        <v>1102019</v>
      </c>
      <c r="B305" s="14">
        <f>VLOOKUP(A305,卡牌!$B$4:$C$39,2,FALSE)</f>
        <v>2</v>
      </c>
      <c r="C305" s="14">
        <v>5</v>
      </c>
      <c r="D305" s="18">
        <f>INT(INDEX(地狱道!$M$19:$R$27,卡牌属性!$C305,卡牌属性!D$2)*INDEX(地狱道!$V$19:$V$22,卡牌属性!$B305))</f>
        <v>165</v>
      </c>
      <c r="E305" s="18">
        <f>INT(INDEX(地狱道!$M$19:$R$27,卡牌属性!$C305,卡牌属性!E$2)*INDEX(地狱道!$V$19:$V$22,卡牌属性!$B305))</f>
        <v>15</v>
      </c>
      <c r="F305" s="18">
        <f>INT(INDEX(地狱道!$M$19:$R$27,卡牌属性!$C305,卡牌属性!F$2)*INDEX(地狱道!$V$19:$V$22,卡牌属性!$B305))</f>
        <v>30</v>
      </c>
      <c r="G305" s="18">
        <f>INT(INDEX(地狱道!$M$19:$R$27,卡牌属性!$C305,卡牌属性!G$2)*INDEX(地狱道!$V$19:$V$22,卡牌属性!$B305))</f>
        <v>4545</v>
      </c>
      <c r="H305" s="18">
        <f>INT(INDEX(地狱道!$M$19:$R$27,卡牌属性!$C305,卡牌属性!H$2)*INDEX(地狱道!$V$19:$V$22,卡牌属性!$B305))</f>
        <v>405</v>
      </c>
      <c r="I305" s="18">
        <f>INT(INDEX(地狱道!$M$19:$R$27,卡牌属性!$C305,卡牌属性!I$2)*INDEX(地狱道!$V$19:$V$22,卡牌属性!$B305))</f>
        <v>810</v>
      </c>
    </row>
    <row r="306" spans="1:9" ht="16.5" x14ac:dyDescent="0.2">
      <c r="A306" s="14">
        <v>1102019</v>
      </c>
      <c r="B306" s="14">
        <f>VLOOKUP(A306,卡牌!$B$4:$C$39,2,FALSE)</f>
        <v>2</v>
      </c>
      <c r="C306" s="14">
        <v>6</v>
      </c>
      <c r="D306" s="18">
        <f>INT(INDEX(地狱道!$M$19:$R$27,卡牌属性!$C306,卡牌属性!D$2)*INDEX(地狱道!$V$19:$V$22,卡牌属性!$B306))</f>
        <v>198</v>
      </c>
      <c r="E306" s="18">
        <f>INT(INDEX(地狱道!$M$19:$R$27,卡牌属性!$C306,卡牌属性!E$2)*INDEX(地狱道!$V$19:$V$22,卡牌属性!$B306))</f>
        <v>18</v>
      </c>
      <c r="F306" s="18">
        <f>INT(INDEX(地狱道!$M$19:$R$27,卡牌属性!$C306,卡牌属性!F$2)*INDEX(地狱道!$V$19:$V$22,卡牌属性!$B306))</f>
        <v>36</v>
      </c>
      <c r="G306" s="18">
        <f>INT(INDEX(地狱道!$M$19:$R$27,卡牌属性!$C306,卡牌属性!G$2)*INDEX(地狱道!$V$19:$V$22,卡牌属性!$B306))</f>
        <v>6195</v>
      </c>
      <c r="H306" s="18">
        <f>INT(INDEX(地狱道!$M$19:$R$27,卡牌属性!$C306,卡牌属性!H$2)*INDEX(地狱道!$V$19:$V$22,卡牌属性!$B306))</f>
        <v>555</v>
      </c>
      <c r="I306" s="18">
        <f>INT(INDEX(地狱道!$M$19:$R$27,卡牌属性!$C306,卡牌属性!I$2)*INDEX(地狱道!$V$19:$V$22,卡牌属性!$B306))</f>
        <v>1110</v>
      </c>
    </row>
    <row r="307" spans="1:9" ht="16.5" x14ac:dyDescent="0.2">
      <c r="A307" s="14">
        <v>1102019</v>
      </c>
      <c r="B307" s="14">
        <f>VLOOKUP(A307,卡牌!$B$4:$C$39,2,FALSE)</f>
        <v>2</v>
      </c>
      <c r="C307" s="14">
        <v>7</v>
      </c>
      <c r="D307" s="18">
        <f>INT(INDEX(地狱道!$M$19:$R$27,卡牌属性!$C307,卡牌属性!D$2)*INDEX(地狱道!$V$19:$V$22,卡牌属性!$B307))</f>
        <v>242</v>
      </c>
      <c r="E307" s="18">
        <f>INT(INDEX(地狱道!$M$19:$R$27,卡牌属性!$C307,卡牌属性!E$2)*INDEX(地狱道!$V$19:$V$22,卡牌属性!$B307))</f>
        <v>22</v>
      </c>
      <c r="F307" s="18">
        <f>INT(INDEX(地狱道!$M$19:$R$27,卡牌属性!$C307,卡牌属性!F$2)*INDEX(地狱道!$V$19:$V$22,卡牌属性!$B307))</f>
        <v>44</v>
      </c>
      <c r="G307" s="18">
        <f>INT(INDEX(地狱道!$M$19:$R$27,卡牌属性!$C307,卡牌属性!G$2)*INDEX(地狱道!$V$19:$V$22,卡牌属性!$B307))</f>
        <v>8175</v>
      </c>
      <c r="H307" s="18">
        <f>INT(INDEX(地狱道!$M$19:$R$27,卡牌属性!$C307,卡牌属性!H$2)*INDEX(地狱道!$V$19:$V$22,卡牌属性!$B307))</f>
        <v>735</v>
      </c>
      <c r="I307" s="18">
        <f>INT(INDEX(地狱道!$M$19:$R$27,卡牌属性!$C307,卡牌属性!I$2)*INDEX(地狱道!$V$19:$V$22,卡牌属性!$B307))</f>
        <v>1470</v>
      </c>
    </row>
    <row r="308" spans="1:9" ht="16.5" x14ac:dyDescent="0.2">
      <c r="A308" s="14">
        <v>1102019</v>
      </c>
      <c r="B308" s="14">
        <f>VLOOKUP(A308,卡牌!$B$4:$C$39,2,FALSE)</f>
        <v>2</v>
      </c>
      <c r="C308" s="14">
        <v>8</v>
      </c>
      <c r="D308" s="18">
        <f>INT(INDEX(地狱道!$M$19:$R$27,卡牌属性!$C308,卡牌属性!D$2)*INDEX(地狱道!$V$19:$V$22,卡牌属性!$B308))</f>
        <v>286</v>
      </c>
      <c r="E308" s="18">
        <f>INT(INDEX(地狱道!$M$19:$R$27,卡牌属性!$C308,卡牌属性!E$2)*INDEX(地狱道!$V$19:$V$22,卡牌属性!$B308))</f>
        <v>26</v>
      </c>
      <c r="F308" s="18">
        <f>INT(INDEX(地狱道!$M$19:$R$27,卡牌属性!$C308,卡牌属性!F$2)*INDEX(地狱道!$V$19:$V$22,卡牌属性!$B308))</f>
        <v>52</v>
      </c>
      <c r="G308" s="18">
        <f>INT(INDEX(地狱道!$M$19:$R$27,卡牌属性!$C308,卡牌属性!G$2)*INDEX(地狱道!$V$19:$V$22,卡牌属性!$B308))</f>
        <v>10595</v>
      </c>
      <c r="H308" s="18">
        <f>INT(INDEX(地狱道!$M$19:$R$27,卡牌属性!$C308,卡牌属性!H$2)*INDEX(地狱道!$V$19:$V$22,卡牌属性!$B308))</f>
        <v>955</v>
      </c>
      <c r="I308" s="18">
        <f>INT(INDEX(地狱道!$M$19:$R$27,卡牌属性!$C308,卡牌属性!I$2)*INDEX(地狱道!$V$19:$V$22,卡牌属性!$B308))</f>
        <v>1910</v>
      </c>
    </row>
    <row r="309" spans="1:9" ht="16.5" x14ac:dyDescent="0.2">
      <c r="A309" s="14">
        <v>1102019</v>
      </c>
      <c r="B309" s="14">
        <f>VLOOKUP(A309,卡牌!$B$4:$C$39,2,FALSE)</f>
        <v>2</v>
      </c>
      <c r="C309" s="14">
        <v>9</v>
      </c>
      <c r="D309" s="18">
        <f>INT(INDEX(地狱道!$M$19:$R$27,卡牌属性!$C309,卡牌属性!D$2)*INDEX(地狱道!$V$19:$V$22,卡牌属性!$B309))</f>
        <v>330</v>
      </c>
      <c r="E309" s="18">
        <f>INT(INDEX(地狱道!$M$19:$R$27,卡牌属性!$C309,卡牌属性!E$2)*INDEX(地狱道!$V$19:$V$22,卡牌属性!$B309))</f>
        <v>30</v>
      </c>
      <c r="F309" s="18">
        <f>INT(INDEX(地狱道!$M$19:$R$27,卡牌属性!$C309,卡牌属性!F$2)*INDEX(地狱道!$V$19:$V$22,卡牌属性!$B309))</f>
        <v>60</v>
      </c>
      <c r="G309" s="18">
        <f>INT(INDEX(地狱道!$M$19:$R$27,卡牌属性!$C309,卡牌属性!G$2)*INDEX(地狱道!$V$19:$V$22,卡牌属性!$B309))</f>
        <v>13455</v>
      </c>
      <c r="H309" s="18">
        <f>INT(INDEX(地狱道!$M$19:$R$27,卡牌属性!$C309,卡牌属性!H$2)*INDEX(地狱道!$V$19:$V$22,卡牌属性!$B309))</f>
        <v>1215</v>
      </c>
      <c r="I309" s="18">
        <f>INT(INDEX(地狱道!$M$19:$R$27,卡牌属性!$C309,卡牌属性!I$2)*INDEX(地狱道!$V$19:$V$22,卡牌属性!$B309))</f>
        <v>2430</v>
      </c>
    </row>
    <row r="310" spans="1:9" ht="16.5" x14ac:dyDescent="0.2">
      <c r="A310" s="14">
        <v>1102020</v>
      </c>
      <c r="B310" s="14">
        <f>VLOOKUP(A310,卡牌!$B$4:$C$39,2,FALSE)</f>
        <v>3</v>
      </c>
      <c r="C310" s="14">
        <v>1</v>
      </c>
      <c r="D310" s="18">
        <f>INT(INDEX(地狱道!$M$19:$R$27,卡牌属性!$C310,卡牌属性!D$2)*INDEX(地狱道!$V$19:$V$22,卡牌属性!$B310))</f>
        <v>66</v>
      </c>
      <c r="E310" s="18">
        <f>INT(INDEX(地狱道!$M$19:$R$27,卡牌属性!$C310,卡牌属性!E$2)*INDEX(地狱道!$V$19:$V$22,卡牌属性!$B310))</f>
        <v>6</v>
      </c>
      <c r="F310" s="18">
        <f>INT(INDEX(地狱道!$M$19:$R$27,卡牌属性!$C310,卡牌属性!F$2)*INDEX(地狱道!$V$19:$V$22,卡牌属性!$B310))</f>
        <v>12</v>
      </c>
      <c r="G310" s="18">
        <f>INT(INDEX(地狱道!$M$19:$R$27,卡牌属性!$C310,卡牌属性!G$2)*INDEX(地狱道!$V$19:$V$22,卡牌属性!$B310))</f>
        <v>240</v>
      </c>
      <c r="H310" s="18">
        <f>INT(INDEX(地狱道!$M$19:$R$27,卡牌属性!$C310,卡牌属性!H$2)*INDEX(地狱道!$V$19:$V$22,卡牌属性!$B310))</f>
        <v>12</v>
      </c>
      <c r="I310" s="18">
        <f>INT(INDEX(地狱道!$M$19:$R$27,卡牌属性!$C310,卡牌属性!I$2)*INDEX(地狱道!$V$19:$V$22,卡牌属性!$B310))</f>
        <v>24</v>
      </c>
    </row>
    <row r="311" spans="1:9" ht="16.5" x14ac:dyDescent="0.2">
      <c r="A311" s="14">
        <v>1102020</v>
      </c>
      <c r="B311" s="14">
        <f>VLOOKUP(A311,卡牌!$B$4:$C$39,2,FALSE)</f>
        <v>3</v>
      </c>
      <c r="C311" s="14">
        <v>2</v>
      </c>
      <c r="D311" s="18">
        <f>INT(INDEX(地狱道!$M$19:$R$27,卡牌属性!$C311,卡牌属性!D$2)*INDEX(地狱道!$V$19:$V$22,卡牌属性!$B311))</f>
        <v>92</v>
      </c>
      <c r="E311" s="18">
        <f>INT(INDEX(地狱道!$M$19:$R$27,卡牌属性!$C311,卡牌属性!E$2)*INDEX(地狱道!$V$19:$V$22,卡牌属性!$B311))</f>
        <v>8</v>
      </c>
      <c r="F311" s="18">
        <f>INT(INDEX(地狱道!$M$19:$R$27,卡牌属性!$C311,卡牌属性!F$2)*INDEX(地狱道!$V$19:$V$22,卡牌属性!$B311))</f>
        <v>16</v>
      </c>
      <c r="G311" s="18">
        <f>INT(INDEX(地狱道!$M$19:$R$27,卡牌属性!$C311,卡牌属性!G$2)*INDEX(地狱道!$V$19:$V$22,卡牌属性!$B311))</f>
        <v>1164</v>
      </c>
      <c r="H311" s="18">
        <f>INT(INDEX(地狱道!$M$19:$R$27,卡牌属性!$C311,卡牌属性!H$2)*INDEX(地狱道!$V$19:$V$22,卡牌属性!$B311))</f>
        <v>96</v>
      </c>
      <c r="I311" s="18">
        <f>INT(INDEX(地狱道!$M$19:$R$27,卡牌属性!$C311,卡牌属性!I$2)*INDEX(地狱道!$V$19:$V$22,卡牌属性!$B311))</f>
        <v>192</v>
      </c>
    </row>
    <row r="312" spans="1:9" ht="16.5" x14ac:dyDescent="0.2">
      <c r="A312" s="14">
        <v>1102020</v>
      </c>
      <c r="B312" s="14">
        <f>VLOOKUP(A312,卡牌!$B$4:$C$39,2,FALSE)</f>
        <v>3</v>
      </c>
      <c r="C312" s="14">
        <v>3</v>
      </c>
      <c r="D312" s="18">
        <f>INT(INDEX(地狱道!$M$19:$R$27,卡牌属性!$C312,卡牌属性!D$2)*INDEX(地狱道!$V$19:$V$22,卡牌属性!$B312))</f>
        <v>132</v>
      </c>
      <c r="E312" s="18">
        <f>INT(INDEX(地狱道!$M$19:$R$27,卡牌属性!$C312,卡牌属性!E$2)*INDEX(地狱道!$V$19:$V$22,卡牌属性!$B312))</f>
        <v>12</v>
      </c>
      <c r="F312" s="18">
        <f>INT(INDEX(地狱道!$M$19:$R$27,卡牌属性!$C312,卡牌属性!F$2)*INDEX(地狱道!$V$19:$V$22,卡牌属性!$B312))</f>
        <v>24</v>
      </c>
      <c r="G312" s="18">
        <f>INT(INDEX(地狱道!$M$19:$R$27,卡牌属性!$C312,卡牌属性!G$2)*INDEX(地狱道!$V$19:$V$22,卡牌属性!$B312))</f>
        <v>2550</v>
      </c>
      <c r="H312" s="18">
        <f>INT(INDEX(地狱道!$M$19:$R$27,卡牌属性!$C312,卡牌属性!H$2)*INDEX(地狱道!$V$19:$V$22,卡牌属性!$B312))</f>
        <v>222</v>
      </c>
      <c r="I312" s="18">
        <f>INT(INDEX(地狱道!$M$19:$R$27,卡牌属性!$C312,卡牌属性!I$2)*INDEX(地狱道!$V$19:$V$22,卡牌属性!$B312))</f>
        <v>444</v>
      </c>
    </row>
    <row r="313" spans="1:9" ht="16.5" x14ac:dyDescent="0.2">
      <c r="A313" s="14">
        <v>1102020</v>
      </c>
      <c r="B313" s="14">
        <f>VLOOKUP(A313,卡牌!$B$4:$C$39,2,FALSE)</f>
        <v>3</v>
      </c>
      <c r="C313" s="14">
        <v>4</v>
      </c>
      <c r="D313" s="18">
        <f>INT(INDEX(地狱道!$M$19:$R$27,卡牌属性!$C313,卡牌属性!D$2)*INDEX(地狱道!$V$19:$V$22,卡牌属性!$B313))</f>
        <v>158</v>
      </c>
      <c r="E313" s="18">
        <f>INT(INDEX(地狱道!$M$19:$R$27,卡牌属性!$C313,卡牌属性!E$2)*INDEX(地狱道!$V$19:$V$22,卡牌属性!$B313))</f>
        <v>14</v>
      </c>
      <c r="F313" s="18">
        <f>INT(INDEX(地狱道!$M$19:$R$27,卡牌属性!$C313,卡牌属性!F$2)*INDEX(地狱道!$V$19:$V$22,卡牌属性!$B313))</f>
        <v>28</v>
      </c>
      <c r="G313" s="18">
        <f>INT(INDEX(地狱道!$M$19:$R$27,卡牌属性!$C313,卡牌属性!G$2)*INDEX(地狱道!$V$19:$V$22,卡牌属性!$B313))</f>
        <v>3870</v>
      </c>
      <c r="H313" s="18">
        <f>INT(INDEX(地狱道!$M$19:$R$27,卡牌属性!$C313,卡牌属性!H$2)*INDEX(地狱道!$V$19:$V$22,卡牌属性!$B313))</f>
        <v>342</v>
      </c>
      <c r="I313" s="18">
        <f>INT(INDEX(地狱道!$M$19:$R$27,卡牌属性!$C313,卡牌属性!I$2)*INDEX(地狱道!$V$19:$V$22,卡牌属性!$B313))</f>
        <v>684</v>
      </c>
    </row>
    <row r="314" spans="1:9" ht="16.5" x14ac:dyDescent="0.2">
      <c r="A314" s="14">
        <v>1102020</v>
      </c>
      <c r="B314" s="14">
        <f>VLOOKUP(A314,卡牌!$B$4:$C$39,2,FALSE)</f>
        <v>3</v>
      </c>
      <c r="C314" s="14">
        <v>5</v>
      </c>
      <c r="D314" s="18">
        <f>INT(INDEX(地狱道!$M$19:$R$27,卡牌属性!$C314,卡牌属性!D$2)*INDEX(地狱道!$V$19:$V$22,卡牌属性!$B314))</f>
        <v>198</v>
      </c>
      <c r="E314" s="18">
        <f>INT(INDEX(地狱道!$M$19:$R$27,卡牌属性!$C314,卡牌属性!E$2)*INDEX(地狱道!$V$19:$V$22,卡牌属性!$B314))</f>
        <v>18</v>
      </c>
      <c r="F314" s="18">
        <f>INT(INDEX(地狱道!$M$19:$R$27,卡牌属性!$C314,卡牌属性!F$2)*INDEX(地狱道!$V$19:$V$22,卡牌属性!$B314))</f>
        <v>36</v>
      </c>
      <c r="G314" s="18">
        <f>INT(INDEX(地狱道!$M$19:$R$27,卡牌属性!$C314,卡牌属性!G$2)*INDEX(地狱道!$V$19:$V$22,卡牌属性!$B314))</f>
        <v>5454</v>
      </c>
      <c r="H314" s="18">
        <f>INT(INDEX(地狱道!$M$19:$R$27,卡牌属性!$C314,卡牌属性!H$2)*INDEX(地狱道!$V$19:$V$22,卡牌属性!$B314))</f>
        <v>486</v>
      </c>
      <c r="I314" s="18">
        <f>INT(INDEX(地狱道!$M$19:$R$27,卡牌属性!$C314,卡牌属性!I$2)*INDEX(地狱道!$V$19:$V$22,卡牌属性!$B314))</f>
        <v>972</v>
      </c>
    </row>
    <row r="315" spans="1:9" ht="16.5" x14ac:dyDescent="0.2">
      <c r="A315" s="14">
        <v>1102020</v>
      </c>
      <c r="B315" s="14">
        <f>VLOOKUP(A315,卡牌!$B$4:$C$39,2,FALSE)</f>
        <v>3</v>
      </c>
      <c r="C315" s="14">
        <v>6</v>
      </c>
      <c r="D315" s="18">
        <f>INT(INDEX(地狱道!$M$19:$R$27,卡牌属性!$C315,卡牌属性!D$2)*INDEX(地狱道!$V$19:$V$22,卡牌属性!$B315))</f>
        <v>237</v>
      </c>
      <c r="E315" s="18">
        <f>INT(INDEX(地狱道!$M$19:$R$27,卡牌属性!$C315,卡牌属性!E$2)*INDEX(地狱道!$V$19:$V$22,卡牌属性!$B315))</f>
        <v>21</v>
      </c>
      <c r="F315" s="18">
        <f>INT(INDEX(地狱道!$M$19:$R$27,卡牌属性!$C315,卡牌属性!F$2)*INDEX(地狱道!$V$19:$V$22,卡牌属性!$B315))</f>
        <v>43</v>
      </c>
      <c r="G315" s="18">
        <f>INT(INDEX(地狱道!$M$19:$R$27,卡牌属性!$C315,卡牌属性!G$2)*INDEX(地狱道!$V$19:$V$22,卡牌属性!$B315))</f>
        <v>7434</v>
      </c>
      <c r="H315" s="18">
        <f>INT(INDEX(地狱道!$M$19:$R$27,卡牌属性!$C315,卡牌属性!H$2)*INDEX(地狱道!$V$19:$V$22,卡牌属性!$B315))</f>
        <v>666</v>
      </c>
      <c r="I315" s="18">
        <f>INT(INDEX(地狱道!$M$19:$R$27,卡牌属性!$C315,卡牌属性!I$2)*INDEX(地狱道!$V$19:$V$22,卡牌属性!$B315))</f>
        <v>1332</v>
      </c>
    </row>
    <row r="316" spans="1:9" ht="16.5" x14ac:dyDescent="0.2">
      <c r="A316" s="14">
        <v>1102020</v>
      </c>
      <c r="B316" s="14">
        <f>VLOOKUP(A316,卡牌!$B$4:$C$39,2,FALSE)</f>
        <v>3</v>
      </c>
      <c r="C316" s="14">
        <v>7</v>
      </c>
      <c r="D316" s="18">
        <f>INT(INDEX(地狱道!$M$19:$R$27,卡牌属性!$C316,卡牌属性!D$2)*INDEX(地狱道!$V$19:$V$22,卡牌属性!$B316))</f>
        <v>290</v>
      </c>
      <c r="E316" s="18">
        <f>INT(INDEX(地狱道!$M$19:$R$27,卡牌属性!$C316,卡牌属性!E$2)*INDEX(地狱道!$V$19:$V$22,卡牌属性!$B316))</f>
        <v>26</v>
      </c>
      <c r="F316" s="18">
        <f>INT(INDEX(地狱道!$M$19:$R$27,卡牌属性!$C316,卡牌属性!F$2)*INDEX(地狱道!$V$19:$V$22,卡牌属性!$B316))</f>
        <v>52</v>
      </c>
      <c r="G316" s="18">
        <f>INT(INDEX(地狱道!$M$19:$R$27,卡牌属性!$C316,卡牌属性!G$2)*INDEX(地狱道!$V$19:$V$22,卡牌属性!$B316))</f>
        <v>9810</v>
      </c>
      <c r="H316" s="18">
        <f>INT(INDEX(地狱道!$M$19:$R$27,卡牌属性!$C316,卡牌属性!H$2)*INDEX(地狱道!$V$19:$V$22,卡牌属性!$B316))</f>
        <v>882</v>
      </c>
      <c r="I316" s="18">
        <f>INT(INDEX(地狱道!$M$19:$R$27,卡牌属性!$C316,卡牌属性!I$2)*INDEX(地狱道!$V$19:$V$22,卡牌属性!$B316))</f>
        <v>1764</v>
      </c>
    </row>
    <row r="317" spans="1:9" ht="16.5" x14ac:dyDescent="0.2">
      <c r="A317" s="14">
        <v>1102020</v>
      </c>
      <c r="B317" s="14">
        <f>VLOOKUP(A317,卡牌!$B$4:$C$39,2,FALSE)</f>
        <v>3</v>
      </c>
      <c r="C317" s="14">
        <v>8</v>
      </c>
      <c r="D317" s="18">
        <f>INT(INDEX(地狱道!$M$19:$R$27,卡牌属性!$C317,卡牌属性!D$2)*INDEX(地狱道!$V$19:$V$22,卡牌属性!$B317))</f>
        <v>343</v>
      </c>
      <c r="E317" s="18">
        <f>INT(INDEX(地狱道!$M$19:$R$27,卡牌属性!$C317,卡牌属性!E$2)*INDEX(地狱道!$V$19:$V$22,卡牌属性!$B317))</f>
        <v>31</v>
      </c>
      <c r="F317" s="18">
        <f>INT(INDEX(地狱道!$M$19:$R$27,卡牌属性!$C317,卡牌属性!F$2)*INDEX(地狱道!$V$19:$V$22,卡牌属性!$B317))</f>
        <v>62</v>
      </c>
      <c r="G317" s="18">
        <f>INT(INDEX(地狱道!$M$19:$R$27,卡牌属性!$C317,卡牌属性!G$2)*INDEX(地狱道!$V$19:$V$22,卡牌属性!$B317))</f>
        <v>12714</v>
      </c>
      <c r="H317" s="18">
        <f>INT(INDEX(地狱道!$M$19:$R$27,卡牌属性!$C317,卡牌属性!H$2)*INDEX(地狱道!$V$19:$V$22,卡牌属性!$B317))</f>
        <v>1146</v>
      </c>
      <c r="I317" s="18">
        <f>INT(INDEX(地狱道!$M$19:$R$27,卡牌属性!$C317,卡牌属性!I$2)*INDEX(地狱道!$V$19:$V$22,卡牌属性!$B317))</f>
        <v>2292</v>
      </c>
    </row>
    <row r="318" spans="1:9" ht="16.5" x14ac:dyDescent="0.2">
      <c r="A318" s="14">
        <v>1102020</v>
      </c>
      <c r="B318" s="14">
        <f>VLOOKUP(A318,卡牌!$B$4:$C$39,2,FALSE)</f>
        <v>3</v>
      </c>
      <c r="C318" s="14">
        <v>9</v>
      </c>
      <c r="D318" s="18">
        <f>INT(INDEX(地狱道!$M$19:$R$27,卡牌属性!$C318,卡牌属性!D$2)*INDEX(地狱道!$V$19:$V$22,卡牌属性!$B318))</f>
        <v>396</v>
      </c>
      <c r="E318" s="18">
        <f>INT(INDEX(地狱道!$M$19:$R$27,卡牌属性!$C318,卡牌属性!E$2)*INDEX(地狱道!$V$19:$V$22,卡牌属性!$B318))</f>
        <v>36</v>
      </c>
      <c r="F318" s="18">
        <f>INT(INDEX(地狱道!$M$19:$R$27,卡牌属性!$C318,卡牌属性!F$2)*INDEX(地狱道!$V$19:$V$22,卡牌属性!$B318))</f>
        <v>72</v>
      </c>
      <c r="G318" s="18">
        <f>INT(INDEX(地狱道!$M$19:$R$27,卡牌属性!$C318,卡牌属性!G$2)*INDEX(地狱道!$V$19:$V$22,卡牌属性!$B318))</f>
        <v>16146</v>
      </c>
      <c r="H318" s="18">
        <f>INT(INDEX(地狱道!$M$19:$R$27,卡牌属性!$C318,卡牌属性!H$2)*INDEX(地狱道!$V$19:$V$22,卡牌属性!$B318))</f>
        <v>1458</v>
      </c>
      <c r="I318" s="18">
        <f>INT(INDEX(地狱道!$M$19:$R$27,卡牌属性!$C318,卡牌属性!I$2)*INDEX(地狱道!$V$19:$V$22,卡牌属性!$B318))</f>
        <v>2916</v>
      </c>
    </row>
    <row r="319" spans="1:9" ht="16.5" x14ac:dyDescent="0.2">
      <c r="A319" s="14">
        <v>1102021</v>
      </c>
      <c r="B319" s="14">
        <f>VLOOKUP(A319,卡牌!$B$4:$C$39,2,FALSE)</f>
        <v>2</v>
      </c>
      <c r="C319" s="14">
        <v>1</v>
      </c>
      <c r="D319" s="18">
        <f>INT(INDEX(地狱道!$M$19:$R$27,卡牌属性!$C319,卡牌属性!D$2)*INDEX(地狱道!$V$19:$V$22,卡牌属性!$B319))</f>
        <v>55</v>
      </c>
      <c r="E319" s="18">
        <f>INT(INDEX(地狱道!$M$19:$R$27,卡牌属性!$C319,卡牌属性!E$2)*INDEX(地狱道!$V$19:$V$22,卡牌属性!$B319))</f>
        <v>5</v>
      </c>
      <c r="F319" s="18">
        <f>INT(INDEX(地狱道!$M$19:$R$27,卡牌属性!$C319,卡牌属性!F$2)*INDEX(地狱道!$V$19:$V$22,卡牌属性!$B319))</f>
        <v>10</v>
      </c>
      <c r="G319" s="18">
        <f>INT(INDEX(地狱道!$M$19:$R$27,卡牌属性!$C319,卡牌属性!G$2)*INDEX(地狱道!$V$19:$V$22,卡牌属性!$B319))</f>
        <v>200</v>
      </c>
      <c r="H319" s="18">
        <f>INT(INDEX(地狱道!$M$19:$R$27,卡牌属性!$C319,卡牌属性!H$2)*INDEX(地狱道!$V$19:$V$22,卡牌属性!$B319))</f>
        <v>10</v>
      </c>
      <c r="I319" s="18">
        <f>INT(INDEX(地狱道!$M$19:$R$27,卡牌属性!$C319,卡牌属性!I$2)*INDEX(地狱道!$V$19:$V$22,卡牌属性!$B319))</f>
        <v>20</v>
      </c>
    </row>
    <row r="320" spans="1:9" ht="16.5" x14ac:dyDescent="0.2">
      <c r="A320" s="14">
        <v>1102021</v>
      </c>
      <c r="B320" s="14">
        <f>VLOOKUP(A320,卡牌!$B$4:$C$39,2,FALSE)</f>
        <v>2</v>
      </c>
      <c r="C320" s="14">
        <v>2</v>
      </c>
      <c r="D320" s="18">
        <f>INT(INDEX(地狱道!$M$19:$R$27,卡牌属性!$C320,卡牌属性!D$2)*INDEX(地狱道!$V$19:$V$22,卡牌属性!$B320))</f>
        <v>77</v>
      </c>
      <c r="E320" s="18">
        <f>INT(INDEX(地狱道!$M$19:$R$27,卡牌属性!$C320,卡牌属性!E$2)*INDEX(地狱道!$V$19:$V$22,卡牌属性!$B320))</f>
        <v>7</v>
      </c>
      <c r="F320" s="18">
        <f>INT(INDEX(地狱道!$M$19:$R$27,卡牌属性!$C320,卡牌属性!F$2)*INDEX(地狱道!$V$19:$V$22,卡牌属性!$B320))</f>
        <v>14</v>
      </c>
      <c r="G320" s="18">
        <f>INT(INDEX(地狱道!$M$19:$R$27,卡牌属性!$C320,卡牌属性!G$2)*INDEX(地狱道!$V$19:$V$22,卡牌属性!$B320))</f>
        <v>970</v>
      </c>
      <c r="H320" s="18">
        <f>INT(INDEX(地狱道!$M$19:$R$27,卡牌属性!$C320,卡牌属性!H$2)*INDEX(地狱道!$V$19:$V$22,卡牌属性!$B320))</f>
        <v>80</v>
      </c>
      <c r="I320" s="18">
        <f>INT(INDEX(地狱道!$M$19:$R$27,卡牌属性!$C320,卡牌属性!I$2)*INDEX(地狱道!$V$19:$V$22,卡牌属性!$B320))</f>
        <v>160</v>
      </c>
    </row>
    <row r="321" spans="1:9" ht="16.5" x14ac:dyDescent="0.2">
      <c r="A321" s="14">
        <v>1102021</v>
      </c>
      <c r="B321" s="14">
        <f>VLOOKUP(A321,卡牌!$B$4:$C$39,2,FALSE)</f>
        <v>2</v>
      </c>
      <c r="C321" s="14">
        <v>3</v>
      </c>
      <c r="D321" s="18">
        <f>INT(INDEX(地狱道!$M$19:$R$27,卡牌属性!$C321,卡牌属性!D$2)*INDEX(地狱道!$V$19:$V$22,卡牌属性!$B321))</f>
        <v>110</v>
      </c>
      <c r="E321" s="18">
        <f>INT(INDEX(地狱道!$M$19:$R$27,卡牌属性!$C321,卡牌属性!E$2)*INDEX(地狱道!$V$19:$V$22,卡牌属性!$B321))</f>
        <v>10</v>
      </c>
      <c r="F321" s="18">
        <f>INT(INDEX(地狱道!$M$19:$R$27,卡牌属性!$C321,卡牌属性!F$2)*INDEX(地狱道!$V$19:$V$22,卡牌属性!$B321))</f>
        <v>20</v>
      </c>
      <c r="G321" s="18">
        <f>INT(INDEX(地狱道!$M$19:$R$27,卡牌属性!$C321,卡牌属性!G$2)*INDEX(地狱道!$V$19:$V$22,卡牌属性!$B321))</f>
        <v>2125</v>
      </c>
      <c r="H321" s="18">
        <f>INT(INDEX(地狱道!$M$19:$R$27,卡牌属性!$C321,卡牌属性!H$2)*INDEX(地狱道!$V$19:$V$22,卡牌属性!$B321))</f>
        <v>185</v>
      </c>
      <c r="I321" s="18">
        <f>INT(INDEX(地狱道!$M$19:$R$27,卡牌属性!$C321,卡牌属性!I$2)*INDEX(地狱道!$V$19:$V$22,卡牌属性!$B321))</f>
        <v>370</v>
      </c>
    </row>
    <row r="322" spans="1:9" ht="16.5" x14ac:dyDescent="0.2">
      <c r="A322" s="14">
        <v>1102021</v>
      </c>
      <c r="B322" s="14">
        <f>VLOOKUP(A322,卡牌!$B$4:$C$39,2,FALSE)</f>
        <v>2</v>
      </c>
      <c r="C322" s="14">
        <v>4</v>
      </c>
      <c r="D322" s="18">
        <f>INT(INDEX(地狱道!$M$19:$R$27,卡牌属性!$C322,卡牌属性!D$2)*INDEX(地狱道!$V$19:$V$22,卡牌属性!$B322))</f>
        <v>132</v>
      </c>
      <c r="E322" s="18">
        <f>INT(INDEX(地狱道!$M$19:$R$27,卡牌属性!$C322,卡牌属性!E$2)*INDEX(地狱道!$V$19:$V$22,卡牌属性!$B322))</f>
        <v>12</v>
      </c>
      <c r="F322" s="18">
        <f>INT(INDEX(地狱道!$M$19:$R$27,卡牌属性!$C322,卡牌属性!F$2)*INDEX(地狱道!$V$19:$V$22,卡牌属性!$B322))</f>
        <v>24</v>
      </c>
      <c r="G322" s="18">
        <f>INT(INDEX(地狱道!$M$19:$R$27,卡牌属性!$C322,卡牌属性!G$2)*INDEX(地狱道!$V$19:$V$22,卡牌属性!$B322))</f>
        <v>3225</v>
      </c>
      <c r="H322" s="18">
        <f>INT(INDEX(地狱道!$M$19:$R$27,卡牌属性!$C322,卡牌属性!H$2)*INDEX(地狱道!$V$19:$V$22,卡牌属性!$B322))</f>
        <v>285</v>
      </c>
      <c r="I322" s="18">
        <f>INT(INDEX(地狱道!$M$19:$R$27,卡牌属性!$C322,卡牌属性!I$2)*INDEX(地狱道!$V$19:$V$22,卡牌属性!$B322))</f>
        <v>570</v>
      </c>
    </row>
    <row r="323" spans="1:9" ht="16.5" x14ac:dyDescent="0.2">
      <c r="A323" s="14">
        <v>1102021</v>
      </c>
      <c r="B323" s="14">
        <f>VLOOKUP(A323,卡牌!$B$4:$C$39,2,FALSE)</f>
        <v>2</v>
      </c>
      <c r="C323" s="14">
        <v>5</v>
      </c>
      <c r="D323" s="18">
        <f>INT(INDEX(地狱道!$M$19:$R$27,卡牌属性!$C323,卡牌属性!D$2)*INDEX(地狱道!$V$19:$V$22,卡牌属性!$B323))</f>
        <v>165</v>
      </c>
      <c r="E323" s="18">
        <f>INT(INDEX(地狱道!$M$19:$R$27,卡牌属性!$C323,卡牌属性!E$2)*INDEX(地狱道!$V$19:$V$22,卡牌属性!$B323))</f>
        <v>15</v>
      </c>
      <c r="F323" s="18">
        <f>INT(INDEX(地狱道!$M$19:$R$27,卡牌属性!$C323,卡牌属性!F$2)*INDEX(地狱道!$V$19:$V$22,卡牌属性!$B323))</f>
        <v>30</v>
      </c>
      <c r="G323" s="18">
        <f>INT(INDEX(地狱道!$M$19:$R$27,卡牌属性!$C323,卡牌属性!G$2)*INDEX(地狱道!$V$19:$V$22,卡牌属性!$B323))</f>
        <v>4545</v>
      </c>
      <c r="H323" s="18">
        <f>INT(INDEX(地狱道!$M$19:$R$27,卡牌属性!$C323,卡牌属性!H$2)*INDEX(地狱道!$V$19:$V$22,卡牌属性!$B323))</f>
        <v>405</v>
      </c>
      <c r="I323" s="18">
        <f>INT(INDEX(地狱道!$M$19:$R$27,卡牌属性!$C323,卡牌属性!I$2)*INDEX(地狱道!$V$19:$V$22,卡牌属性!$B323))</f>
        <v>810</v>
      </c>
    </row>
    <row r="324" spans="1:9" ht="16.5" x14ac:dyDescent="0.2">
      <c r="A324" s="14">
        <v>1102021</v>
      </c>
      <c r="B324" s="14">
        <f>VLOOKUP(A324,卡牌!$B$4:$C$39,2,FALSE)</f>
        <v>2</v>
      </c>
      <c r="C324" s="14">
        <v>6</v>
      </c>
      <c r="D324" s="18">
        <f>INT(INDEX(地狱道!$M$19:$R$27,卡牌属性!$C324,卡牌属性!D$2)*INDEX(地狱道!$V$19:$V$22,卡牌属性!$B324))</f>
        <v>198</v>
      </c>
      <c r="E324" s="18">
        <f>INT(INDEX(地狱道!$M$19:$R$27,卡牌属性!$C324,卡牌属性!E$2)*INDEX(地狱道!$V$19:$V$22,卡牌属性!$B324))</f>
        <v>18</v>
      </c>
      <c r="F324" s="18">
        <f>INT(INDEX(地狱道!$M$19:$R$27,卡牌属性!$C324,卡牌属性!F$2)*INDEX(地狱道!$V$19:$V$22,卡牌属性!$B324))</f>
        <v>36</v>
      </c>
      <c r="G324" s="18">
        <f>INT(INDEX(地狱道!$M$19:$R$27,卡牌属性!$C324,卡牌属性!G$2)*INDEX(地狱道!$V$19:$V$22,卡牌属性!$B324))</f>
        <v>6195</v>
      </c>
      <c r="H324" s="18">
        <f>INT(INDEX(地狱道!$M$19:$R$27,卡牌属性!$C324,卡牌属性!H$2)*INDEX(地狱道!$V$19:$V$22,卡牌属性!$B324))</f>
        <v>555</v>
      </c>
      <c r="I324" s="18">
        <f>INT(INDEX(地狱道!$M$19:$R$27,卡牌属性!$C324,卡牌属性!I$2)*INDEX(地狱道!$V$19:$V$22,卡牌属性!$B324))</f>
        <v>1110</v>
      </c>
    </row>
    <row r="325" spans="1:9" ht="16.5" x14ac:dyDescent="0.2">
      <c r="A325" s="14">
        <v>1102021</v>
      </c>
      <c r="B325" s="14">
        <f>VLOOKUP(A325,卡牌!$B$4:$C$39,2,FALSE)</f>
        <v>2</v>
      </c>
      <c r="C325" s="14">
        <v>7</v>
      </c>
      <c r="D325" s="18">
        <f>INT(INDEX(地狱道!$M$19:$R$27,卡牌属性!$C325,卡牌属性!D$2)*INDEX(地狱道!$V$19:$V$22,卡牌属性!$B325))</f>
        <v>242</v>
      </c>
      <c r="E325" s="18">
        <f>INT(INDEX(地狱道!$M$19:$R$27,卡牌属性!$C325,卡牌属性!E$2)*INDEX(地狱道!$V$19:$V$22,卡牌属性!$B325))</f>
        <v>22</v>
      </c>
      <c r="F325" s="18">
        <f>INT(INDEX(地狱道!$M$19:$R$27,卡牌属性!$C325,卡牌属性!F$2)*INDEX(地狱道!$V$19:$V$22,卡牌属性!$B325))</f>
        <v>44</v>
      </c>
      <c r="G325" s="18">
        <f>INT(INDEX(地狱道!$M$19:$R$27,卡牌属性!$C325,卡牌属性!G$2)*INDEX(地狱道!$V$19:$V$22,卡牌属性!$B325))</f>
        <v>8175</v>
      </c>
      <c r="H325" s="18">
        <f>INT(INDEX(地狱道!$M$19:$R$27,卡牌属性!$C325,卡牌属性!H$2)*INDEX(地狱道!$V$19:$V$22,卡牌属性!$B325))</f>
        <v>735</v>
      </c>
      <c r="I325" s="18">
        <f>INT(INDEX(地狱道!$M$19:$R$27,卡牌属性!$C325,卡牌属性!I$2)*INDEX(地狱道!$V$19:$V$22,卡牌属性!$B325))</f>
        <v>1470</v>
      </c>
    </row>
    <row r="326" spans="1:9" ht="16.5" x14ac:dyDescent="0.2">
      <c r="A326" s="14">
        <v>1102021</v>
      </c>
      <c r="B326" s="14">
        <f>VLOOKUP(A326,卡牌!$B$4:$C$39,2,FALSE)</f>
        <v>2</v>
      </c>
      <c r="C326" s="14">
        <v>8</v>
      </c>
      <c r="D326" s="18">
        <f>INT(INDEX(地狱道!$M$19:$R$27,卡牌属性!$C326,卡牌属性!D$2)*INDEX(地狱道!$V$19:$V$22,卡牌属性!$B326))</f>
        <v>286</v>
      </c>
      <c r="E326" s="18">
        <f>INT(INDEX(地狱道!$M$19:$R$27,卡牌属性!$C326,卡牌属性!E$2)*INDEX(地狱道!$V$19:$V$22,卡牌属性!$B326))</f>
        <v>26</v>
      </c>
      <c r="F326" s="18">
        <f>INT(INDEX(地狱道!$M$19:$R$27,卡牌属性!$C326,卡牌属性!F$2)*INDEX(地狱道!$V$19:$V$22,卡牌属性!$B326))</f>
        <v>52</v>
      </c>
      <c r="G326" s="18">
        <f>INT(INDEX(地狱道!$M$19:$R$27,卡牌属性!$C326,卡牌属性!G$2)*INDEX(地狱道!$V$19:$V$22,卡牌属性!$B326))</f>
        <v>10595</v>
      </c>
      <c r="H326" s="18">
        <f>INT(INDEX(地狱道!$M$19:$R$27,卡牌属性!$C326,卡牌属性!H$2)*INDEX(地狱道!$V$19:$V$22,卡牌属性!$B326))</f>
        <v>955</v>
      </c>
      <c r="I326" s="18">
        <f>INT(INDEX(地狱道!$M$19:$R$27,卡牌属性!$C326,卡牌属性!I$2)*INDEX(地狱道!$V$19:$V$22,卡牌属性!$B326))</f>
        <v>1910</v>
      </c>
    </row>
    <row r="327" spans="1:9" ht="16.5" x14ac:dyDescent="0.2">
      <c r="A327" s="14">
        <v>1102021</v>
      </c>
      <c r="B327" s="14">
        <f>VLOOKUP(A327,卡牌!$B$4:$C$39,2,FALSE)</f>
        <v>2</v>
      </c>
      <c r="C327" s="14">
        <v>9</v>
      </c>
      <c r="D327" s="18">
        <f>INT(INDEX(地狱道!$M$19:$R$27,卡牌属性!$C327,卡牌属性!D$2)*INDEX(地狱道!$V$19:$V$22,卡牌属性!$B327))</f>
        <v>330</v>
      </c>
      <c r="E327" s="18">
        <f>INT(INDEX(地狱道!$M$19:$R$27,卡牌属性!$C327,卡牌属性!E$2)*INDEX(地狱道!$V$19:$V$22,卡牌属性!$B327))</f>
        <v>30</v>
      </c>
      <c r="F327" s="18">
        <f>INT(INDEX(地狱道!$M$19:$R$27,卡牌属性!$C327,卡牌属性!F$2)*INDEX(地狱道!$V$19:$V$22,卡牌属性!$B327))</f>
        <v>60</v>
      </c>
      <c r="G327" s="18">
        <f>INT(INDEX(地狱道!$M$19:$R$27,卡牌属性!$C327,卡牌属性!G$2)*INDEX(地狱道!$V$19:$V$22,卡牌属性!$B327))</f>
        <v>13455</v>
      </c>
      <c r="H327" s="18">
        <f>INT(INDEX(地狱道!$M$19:$R$27,卡牌属性!$C327,卡牌属性!H$2)*INDEX(地狱道!$V$19:$V$22,卡牌属性!$B327))</f>
        <v>1215</v>
      </c>
      <c r="I327" s="18">
        <f>INT(INDEX(地狱道!$M$19:$R$27,卡牌属性!$C327,卡牌属性!I$2)*INDEX(地狱道!$V$19:$V$22,卡牌属性!$B327))</f>
        <v>2430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AH19" sqref="AH19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4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3610</v>
      </c>
      <c r="B1" t="s">
        <v>3611</v>
      </c>
      <c r="C1" t="s">
        <v>3612</v>
      </c>
      <c r="D1" t="s">
        <v>3613</v>
      </c>
      <c r="E1" t="s">
        <v>3614</v>
      </c>
      <c r="F1" t="s">
        <v>3577</v>
      </c>
      <c r="G1" t="s">
        <v>3578</v>
      </c>
      <c r="H1" t="s">
        <v>3579</v>
      </c>
      <c r="I1" t="s">
        <v>3580</v>
      </c>
      <c r="J1" t="s">
        <v>3615</v>
      </c>
      <c r="K1" t="s">
        <v>3616</v>
      </c>
      <c r="L1" t="s">
        <v>3617</v>
      </c>
      <c r="M1" t="s">
        <v>3618</v>
      </c>
      <c r="N1" t="s">
        <v>3619</v>
      </c>
      <c r="O1" t="s">
        <v>3620</v>
      </c>
    </row>
    <row r="2" spans="1:48" ht="16.5" x14ac:dyDescent="0.2">
      <c r="A2" t="s">
        <v>3621</v>
      </c>
      <c r="B2" t="s">
        <v>3621</v>
      </c>
      <c r="C2" t="s">
        <v>3621</v>
      </c>
      <c r="D2" t="s">
        <v>3622</v>
      </c>
      <c r="E2" t="s">
        <v>3621</v>
      </c>
      <c r="F2" t="s">
        <v>3622</v>
      </c>
      <c r="G2" t="s">
        <v>3621</v>
      </c>
      <c r="H2" t="s">
        <v>3622</v>
      </c>
      <c r="I2" t="s">
        <v>3621</v>
      </c>
      <c r="J2" t="s">
        <v>3622</v>
      </c>
      <c r="K2" t="s">
        <v>3621</v>
      </c>
      <c r="L2" t="s">
        <v>3622</v>
      </c>
      <c r="M2" t="s">
        <v>3621</v>
      </c>
      <c r="N2" t="s">
        <v>3622</v>
      </c>
      <c r="O2" t="s">
        <v>3621</v>
      </c>
      <c r="AB2" s="24"/>
      <c r="AC2" s="24"/>
      <c r="AD2" s="24"/>
      <c r="AE2" s="24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3623</v>
      </c>
      <c r="B3" t="s">
        <v>3624</v>
      </c>
      <c r="C3" t="s">
        <v>3625</v>
      </c>
      <c r="D3" t="s">
        <v>3626</v>
      </c>
      <c r="E3" t="s">
        <v>3627</v>
      </c>
      <c r="F3" t="s">
        <v>3581</v>
      </c>
      <c r="G3" t="s">
        <v>3582</v>
      </c>
      <c r="H3" t="s">
        <v>3583</v>
      </c>
      <c r="I3" t="s">
        <v>3584</v>
      </c>
      <c r="J3" t="s">
        <v>3628</v>
      </c>
      <c r="K3" t="s">
        <v>3629</v>
      </c>
      <c r="L3" t="s">
        <v>3585</v>
      </c>
      <c r="M3" t="s">
        <v>3586</v>
      </c>
      <c r="N3" t="s">
        <v>3630</v>
      </c>
      <c r="O3" t="s">
        <v>3631</v>
      </c>
      <c r="S3" t="s">
        <v>3640</v>
      </c>
      <c r="T3" t="s">
        <v>3641</v>
      </c>
      <c r="V3" s="13" t="s">
        <v>3646</v>
      </c>
      <c r="W3" s="13" t="s">
        <v>3642</v>
      </c>
      <c r="X3" s="13" t="s">
        <v>3644</v>
      </c>
      <c r="Y3" s="13" t="s">
        <v>3645</v>
      </c>
      <c r="AB3" s="13" t="s">
        <v>3643</v>
      </c>
      <c r="AC3" s="13" t="s">
        <v>3590</v>
      </c>
      <c r="AD3" s="24"/>
      <c r="AE3" s="18">
        <f>SUMPRODUCT(AF4:AH4,AF6:AH6,AF7:AH7)</f>
        <v>52</v>
      </c>
      <c r="AF3" s="13" t="s">
        <v>3647</v>
      </c>
      <c r="AG3" s="13" t="s">
        <v>3648</v>
      </c>
      <c r="AH3" s="13" t="s">
        <v>3649</v>
      </c>
      <c r="AK3" s="13" t="s">
        <v>3653</v>
      </c>
      <c r="AL3" s="13" t="s">
        <v>3646</v>
      </c>
      <c r="AM3" s="13" t="s">
        <v>3654</v>
      </c>
      <c r="AN3" s="13" t="s">
        <v>3647</v>
      </c>
      <c r="AO3" s="13" t="s">
        <v>3648</v>
      </c>
      <c r="AP3" s="13" t="s">
        <v>3649</v>
      </c>
      <c r="AQ3" s="13" t="s">
        <v>3647</v>
      </c>
      <c r="AR3" s="13" t="s">
        <v>3648</v>
      </c>
      <c r="AS3" s="13" t="s">
        <v>3649</v>
      </c>
      <c r="AU3" s="23" t="s">
        <v>3656</v>
      </c>
    </row>
    <row r="4" spans="1:48" ht="16.5" x14ac:dyDescent="0.2">
      <c r="A4">
        <v>1</v>
      </c>
      <c r="B4">
        <v>1</v>
      </c>
      <c r="C4">
        <v>1501001</v>
      </c>
      <c r="D4" t="s">
        <v>390</v>
      </c>
      <c r="E4">
        <v>1000</v>
      </c>
      <c r="F4" t="s">
        <v>3587</v>
      </c>
      <c r="G4">
        <v>10</v>
      </c>
      <c r="J4" t="s">
        <v>390</v>
      </c>
      <c r="K4">
        <v>1000</v>
      </c>
      <c r="L4" t="s">
        <v>3587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4"/>
      <c r="AE4" s="17" t="s">
        <v>3650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390</v>
      </c>
      <c r="E5">
        <v>1100</v>
      </c>
      <c r="F5" t="s">
        <v>3587</v>
      </c>
      <c r="G5">
        <v>15</v>
      </c>
      <c r="J5" t="s">
        <v>390</v>
      </c>
      <c r="K5">
        <v>1100</v>
      </c>
      <c r="L5" t="s">
        <v>3587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3655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390</v>
      </c>
      <c r="E6">
        <v>1200</v>
      </c>
      <c r="F6" t="s">
        <v>3587</v>
      </c>
      <c r="G6">
        <v>20</v>
      </c>
      <c r="H6" t="s">
        <v>3588</v>
      </c>
      <c r="I6">
        <v>1</v>
      </c>
      <c r="J6" t="s">
        <v>390</v>
      </c>
      <c r="K6">
        <v>1200</v>
      </c>
      <c r="L6" t="s">
        <v>3587</v>
      </c>
      <c r="M6">
        <v>30</v>
      </c>
      <c r="S6" s="24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3651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390</v>
      </c>
      <c r="E7">
        <v>1300</v>
      </c>
      <c r="F7" t="s">
        <v>3587</v>
      </c>
      <c r="G7">
        <v>25</v>
      </c>
      <c r="H7" t="s">
        <v>3588</v>
      </c>
      <c r="I7">
        <v>1</v>
      </c>
      <c r="J7" t="s">
        <v>390</v>
      </c>
      <c r="K7">
        <v>1300</v>
      </c>
      <c r="L7" t="s">
        <v>3587</v>
      </c>
      <c r="M7">
        <v>40</v>
      </c>
      <c r="S7" s="24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3652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390</v>
      </c>
      <c r="E8">
        <v>1400</v>
      </c>
      <c r="F8" t="s">
        <v>3587</v>
      </c>
      <c r="G8">
        <v>30</v>
      </c>
      <c r="H8" t="s">
        <v>3588</v>
      </c>
      <c r="I8">
        <v>1</v>
      </c>
      <c r="J8" t="s">
        <v>390</v>
      </c>
      <c r="K8">
        <v>1400</v>
      </c>
      <c r="L8" t="s">
        <v>3587</v>
      </c>
      <c r="M8">
        <v>50</v>
      </c>
      <c r="S8" s="24">
        <v>5</v>
      </c>
      <c r="T8" s="24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390</v>
      </c>
      <c r="E9">
        <v>1500</v>
      </c>
      <c r="F9" t="s">
        <v>3587</v>
      </c>
      <c r="G9">
        <v>35</v>
      </c>
      <c r="H9" t="s">
        <v>3589</v>
      </c>
      <c r="I9">
        <v>1</v>
      </c>
      <c r="J9" t="s">
        <v>390</v>
      </c>
      <c r="K9">
        <v>1500</v>
      </c>
      <c r="L9" t="s">
        <v>3587</v>
      </c>
      <c r="M9">
        <v>60</v>
      </c>
      <c r="N9" t="s">
        <v>3590</v>
      </c>
      <c r="O9">
        <v>100</v>
      </c>
      <c r="S9" s="24">
        <v>6</v>
      </c>
      <c r="T9" s="24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3658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390</v>
      </c>
      <c r="E10">
        <v>1600</v>
      </c>
      <c r="F10" t="s">
        <v>3587</v>
      </c>
      <c r="G10">
        <v>40</v>
      </c>
      <c r="H10" t="s">
        <v>3589</v>
      </c>
      <c r="I10">
        <v>1</v>
      </c>
      <c r="J10" t="s">
        <v>390</v>
      </c>
      <c r="K10">
        <v>1600</v>
      </c>
      <c r="L10" t="s">
        <v>3587</v>
      </c>
      <c r="M10">
        <v>70</v>
      </c>
      <c r="N10" t="s">
        <v>3590</v>
      </c>
      <c r="O10">
        <v>100</v>
      </c>
      <c r="P10" s="24"/>
      <c r="S10" s="24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3657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390</v>
      </c>
      <c r="E11">
        <v>1700</v>
      </c>
      <c r="F11" t="s">
        <v>3587</v>
      </c>
      <c r="G11">
        <v>45</v>
      </c>
      <c r="H11" t="s">
        <v>3589</v>
      </c>
      <c r="I11">
        <v>1</v>
      </c>
      <c r="J11" t="s">
        <v>390</v>
      </c>
      <c r="K11">
        <v>1700</v>
      </c>
      <c r="L11" t="s">
        <v>3587</v>
      </c>
      <c r="M11">
        <v>80</v>
      </c>
      <c r="N11" t="s">
        <v>3590</v>
      </c>
      <c r="O11">
        <v>100</v>
      </c>
      <c r="P11" s="24"/>
      <c r="S11" s="24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3659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390</v>
      </c>
      <c r="E12">
        <v>1800</v>
      </c>
      <c r="F12" t="s">
        <v>3587</v>
      </c>
      <c r="G12">
        <v>50</v>
      </c>
      <c r="H12" t="s">
        <v>3600</v>
      </c>
      <c r="I12">
        <v>1</v>
      </c>
      <c r="J12" t="s">
        <v>390</v>
      </c>
      <c r="K12">
        <v>1800</v>
      </c>
      <c r="L12" t="s">
        <v>3587</v>
      </c>
      <c r="M12">
        <v>90</v>
      </c>
      <c r="N12" t="s">
        <v>3590</v>
      </c>
      <c r="O12">
        <v>100</v>
      </c>
      <c r="P12" s="24"/>
      <c r="S12" s="24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3660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390</v>
      </c>
      <c r="E13">
        <v>1900</v>
      </c>
      <c r="F13" t="s">
        <v>3587</v>
      </c>
      <c r="G13">
        <v>55</v>
      </c>
      <c r="H13" t="s">
        <v>3600</v>
      </c>
      <c r="I13">
        <v>1</v>
      </c>
      <c r="J13" t="s">
        <v>390</v>
      </c>
      <c r="K13">
        <v>1900</v>
      </c>
      <c r="L13" t="s">
        <v>3587</v>
      </c>
      <c r="M13">
        <v>100</v>
      </c>
      <c r="N13" t="s">
        <v>3590</v>
      </c>
      <c r="O13">
        <v>100</v>
      </c>
      <c r="P13" s="24"/>
      <c r="S13" s="24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3661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390</v>
      </c>
      <c r="E14">
        <v>2000</v>
      </c>
      <c r="F14" t="s">
        <v>3587</v>
      </c>
      <c r="G14">
        <v>60</v>
      </c>
      <c r="H14" t="s">
        <v>3600</v>
      </c>
      <c r="I14">
        <v>1</v>
      </c>
      <c r="J14" t="s">
        <v>390</v>
      </c>
      <c r="K14">
        <v>2000</v>
      </c>
      <c r="L14" t="s">
        <v>3587</v>
      </c>
      <c r="M14">
        <v>110</v>
      </c>
      <c r="N14" t="s">
        <v>3590</v>
      </c>
      <c r="O14">
        <v>200</v>
      </c>
      <c r="P14" s="24"/>
      <c r="S14" s="24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390</v>
      </c>
      <c r="E15">
        <v>2100</v>
      </c>
      <c r="F15" t="s">
        <v>3587</v>
      </c>
      <c r="G15">
        <v>65</v>
      </c>
      <c r="H15" t="s">
        <v>3605</v>
      </c>
      <c r="I15">
        <v>1</v>
      </c>
      <c r="J15" t="s">
        <v>390</v>
      </c>
      <c r="K15">
        <v>2100</v>
      </c>
      <c r="L15" t="s">
        <v>3587</v>
      </c>
      <c r="M15">
        <v>120</v>
      </c>
      <c r="N15" t="s">
        <v>3590</v>
      </c>
      <c r="O15">
        <v>200</v>
      </c>
      <c r="P15" s="24"/>
      <c r="S15" s="24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390</v>
      </c>
      <c r="E16">
        <v>2200</v>
      </c>
      <c r="F16" t="s">
        <v>3587</v>
      </c>
      <c r="G16">
        <v>70</v>
      </c>
      <c r="H16" t="s">
        <v>3605</v>
      </c>
      <c r="I16">
        <v>1</v>
      </c>
      <c r="J16" t="s">
        <v>390</v>
      </c>
      <c r="K16">
        <v>2200</v>
      </c>
      <c r="L16" t="s">
        <v>3587</v>
      </c>
      <c r="M16">
        <v>130</v>
      </c>
      <c r="N16" t="s">
        <v>3590</v>
      </c>
      <c r="O16">
        <v>200</v>
      </c>
      <c r="P16" s="24"/>
      <c r="S16" s="24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390</v>
      </c>
      <c r="E17">
        <v>2300</v>
      </c>
      <c r="F17" t="s">
        <v>3587</v>
      </c>
      <c r="G17">
        <v>75</v>
      </c>
      <c r="H17" t="s">
        <v>3605</v>
      </c>
      <c r="I17">
        <v>1</v>
      </c>
      <c r="J17" t="s">
        <v>390</v>
      </c>
      <c r="K17">
        <v>2300</v>
      </c>
      <c r="L17" t="s">
        <v>3587</v>
      </c>
      <c r="M17">
        <v>140</v>
      </c>
      <c r="N17" t="s">
        <v>3590</v>
      </c>
      <c r="O17">
        <v>200</v>
      </c>
      <c r="P17" s="24"/>
      <c r="S17" s="24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390</v>
      </c>
      <c r="E18">
        <v>2400</v>
      </c>
      <c r="F18" t="s">
        <v>3587</v>
      </c>
      <c r="G18">
        <v>80</v>
      </c>
      <c r="H18" t="s">
        <v>3601</v>
      </c>
      <c r="I18">
        <v>1</v>
      </c>
      <c r="J18" t="s">
        <v>390</v>
      </c>
      <c r="K18">
        <v>2400</v>
      </c>
      <c r="L18" t="s">
        <v>3587</v>
      </c>
      <c r="M18">
        <v>150</v>
      </c>
      <c r="N18" t="s">
        <v>3590</v>
      </c>
      <c r="O18">
        <v>200</v>
      </c>
      <c r="P18" s="24"/>
      <c r="S18" s="24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390</v>
      </c>
      <c r="E19">
        <v>2500</v>
      </c>
      <c r="F19" t="s">
        <v>3587</v>
      </c>
      <c r="G19">
        <v>85</v>
      </c>
      <c r="H19" t="s">
        <v>3601</v>
      </c>
      <c r="I19">
        <v>1</v>
      </c>
      <c r="J19" t="s">
        <v>390</v>
      </c>
      <c r="K19">
        <v>2500</v>
      </c>
      <c r="L19" t="s">
        <v>3587</v>
      </c>
      <c r="M19">
        <v>160</v>
      </c>
      <c r="N19" t="s">
        <v>3590</v>
      </c>
      <c r="O19">
        <v>300</v>
      </c>
      <c r="P19" s="24"/>
      <c r="S19" s="24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390</v>
      </c>
      <c r="E20">
        <v>2600</v>
      </c>
      <c r="F20" t="s">
        <v>3587</v>
      </c>
      <c r="G20">
        <v>90</v>
      </c>
      <c r="H20" t="s">
        <v>3601</v>
      </c>
      <c r="I20">
        <v>1</v>
      </c>
      <c r="J20" t="s">
        <v>390</v>
      </c>
      <c r="K20">
        <v>2600</v>
      </c>
      <c r="L20" t="s">
        <v>3587</v>
      </c>
      <c r="M20">
        <v>170</v>
      </c>
      <c r="N20" t="s">
        <v>3590</v>
      </c>
      <c r="O20">
        <v>300</v>
      </c>
      <c r="P20" s="24"/>
      <c r="S20" s="24">
        <v>17</v>
      </c>
      <c r="T20" s="24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390</v>
      </c>
      <c r="E21">
        <v>2700</v>
      </c>
      <c r="F21" t="s">
        <v>3587</v>
      </c>
      <c r="G21">
        <v>95</v>
      </c>
      <c r="H21" t="s">
        <v>3606</v>
      </c>
      <c r="I21">
        <v>1</v>
      </c>
      <c r="J21" t="s">
        <v>390</v>
      </c>
      <c r="K21">
        <v>2700</v>
      </c>
      <c r="L21" t="s">
        <v>3587</v>
      </c>
      <c r="M21">
        <v>180</v>
      </c>
      <c r="N21" t="s">
        <v>3590</v>
      </c>
      <c r="O21">
        <v>300</v>
      </c>
      <c r="P21" s="24"/>
      <c r="S21" s="24">
        <v>18</v>
      </c>
      <c r="T21" s="24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390</v>
      </c>
      <c r="E22">
        <v>2800</v>
      </c>
      <c r="F22" t="s">
        <v>3587</v>
      </c>
      <c r="G22">
        <v>100</v>
      </c>
      <c r="H22" t="s">
        <v>3606</v>
      </c>
      <c r="I22">
        <v>1</v>
      </c>
      <c r="J22" t="s">
        <v>390</v>
      </c>
      <c r="K22">
        <v>2800</v>
      </c>
      <c r="L22" t="s">
        <v>3587</v>
      </c>
      <c r="M22">
        <v>190</v>
      </c>
      <c r="N22" t="s">
        <v>3590</v>
      </c>
      <c r="O22">
        <v>300</v>
      </c>
      <c r="P22" s="24"/>
      <c r="S22" s="24">
        <v>19</v>
      </c>
      <c r="T22" s="24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390</v>
      </c>
      <c r="E23">
        <v>2900</v>
      </c>
      <c r="F23" t="s">
        <v>3587</v>
      </c>
      <c r="G23">
        <v>105</v>
      </c>
      <c r="H23" t="s">
        <v>3606</v>
      </c>
      <c r="I23">
        <v>1</v>
      </c>
      <c r="J23" t="s">
        <v>390</v>
      </c>
      <c r="K23">
        <v>2900</v>
      </c>
      <c r="L23" t="s">
        <v>3587</v>
      </c>
      <c r="M23">
        <v>200</v>
      </c>
      <c r="N23" t="s">
        <v>3590</v>
      </c>
      <c r="O23">
        <v>300</v>
      </c>
      <c r="P23" s="24"/>
      <c r="S23" s="24">
        <v>20</v>
      </c>
      <c r="T23" s="24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390</v>
      </c>
      <c r="E24">
        <v>3000</v>
      </c>
      <c r="F24" t="s">
        <v>3587</v>
      </c>
      <c r="G24">
        <v>110</v>
      </c>
      <c r="H24" t="s">
        <v>3632</v>
      </c>
      <c r="I24">
        <v>1</v>
      </c>
      <c r="J24" t="s">
        <v>390</v>
      </c>
      <c r="K24">
        <v>3000</v>
      </c>
      <c r="L24" t="s">
        <v>3587</v>
      </c>
      <c r="M24">
        <v>210</v>
      </c>
      <c r="N24" t="s">
        <v>3590</v>
      </c>
      <c r="O24">
        <v>400</v>
      </c>
      <c r="P24" s="24"/>
      <c r="S24" s="24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390</v>
      </c>
      <c r="E25">
        <v>3100</v>
      </c>
      <c r="F25" t="s">
        <v>3587</v>
      </c>
      <c r="G25">
        <v>115</v>
      </c>
      <c r="H25" t="s">
        <v>3632</v>
      </c>
      <c r="I25">
        <v>1</v>
      </c>
      <c r="J25" t="s">
        <v>390</v>
      </c>
      <c r="K25">
        <v>3100</v>
      </c>
      <c r="L25" t="s">
        <v>3587</v>
      </c>
      <c r="M25">
        <v>220</v>
      </c>
      <c r="N25" t="s">
        <v>3590</v>
      </c>
      <c r="O25">
        <v>400</v>
      </c>
      <c r="P25" s="24"/>
      <c r="S25" s="24">
        <v>22</v>
      </c>
      <c r="T25" s="24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390</v>
      </c>
      <c r="E26">
        <v>3200</v>
      </c>
      <c r="F26" t="s">
        <v>3587</v>
      </c>
      <c r="G26">
        <v>120</v>
      </c>
      <c r="H26" t="s">
        <v>3632</v>
      </c>
      <c r="I26">
        <v>1</v>
      </c>
      <c r="J26" t="s">
        <v>390</v>
      </c>
      <c r="K26">
        <v>3200</v>
      </c>
      <c r="L26" t="s">
        <v>3587</v>
      </c>
      <c r="M26">
        <v>230</v>
      </c>
      <c r="N26" t="s">
        <v>3590</v>
      </c>
      <c r="O26">
        <v>400</v>
      </c>
      <c r="P26" s="24"/>
      <c r="S26" s="24">
        <v>23</v>
      </c>
      <c r="T26" s="24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390</v>
      </c>
      <c r="E27">
        <v>3300</v>
      </c>
      <c r="F27" t="s">
        <v>3587</v>
      </c>
      <c r="G27">
        <v>125</v>
      </c>
      <c r="H27" t="s">
        <v>3633</v>
      </c>
      <c r="I27">
        <v>1</v>
      </c>
      <c r="J27" t="s">
        <v>390</v>
      </c>
      <c r="K27">
        <v>3300</v>
      </c>
      <c r="L27" t="s">
        <v>3587</v>
      </c>
      <c r="M27">
        <v>240</v>
      </c>
      <c r="N27" t="s">
        <v>3590</v>
      </c>
      <c r="O27">
        <v>400</v>
      </c>
      <c r="P27" s="24"/>
      <c r="S27" s="24">
        <v>24</v>
      </c>
      <c r="T27" s="24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390</v>
      </c>
      <c r="E28">
        <v>3400</v>
      </c>
      <c r="F28" t="s">
        <v>3587</v>
      </c>
      <c r="G28">
        <v>130</v>
      </c>
      <c r="H28" t="s">
        <v>3633</v>
      </c>
      <c r="I28">
        <v>1</v>
      </c>
      <c r="J28" t="s">
        <v>390</v>
      </c>
      <c r="K28">
        <v>3400</v>
      </c>
      <c r="L28" t="s">
        <v>3587</v>
      </c>
      <c r="M28">
        <v>250</v>
      </c>
      <c r="N28" t="s">
        <v>3590</v>
      </c>
      <c r="O28">
        <v>400</v>
      </c>
      <c r="P28" s="24"/>
      <c r="S28" s="24">
        <v>25</v>
      </c>
      <c r="T28" s="24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390</v>
      </c>
      <c r="E29">
        <v>3500</v>
      </c>
      <c r="F29" t="s">
        <v>3587</v>
      </c>
      <c r="G29">
        <v>135</v>
      </c>
      <c r="H29" t="s">
        <v>3633</v>
      </c>
      <c r="I29">
        <v>1</v>
      </c>
      <c r="J29" t="s">
        <v>390</v>
      </c>
      <c r="K29">
        <v>3500</v>
      </c>
      <c r="L29" t="s">
        <v>3587</v>
      </c>
      <c r="M29">
        <v>260</v>
      </c>
      <c r="N29" t="s">
        <v>3590</v>
      </c>
      <c r="O29">
        <v>500</v>
      </c>
      <c r="P29" s="24"/>
      <c r="S29" s="24">
        <v>26</v>
      </c>
      <c r="T29" s="24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390</v>
      </c>
      <c r="E30">
        <v>3600</v>
      </c>
      <c r="F30" t="s">
        <v>3587</v>
      </c>
      <c r="G30">
        <v>140</v>
      </c>
      <c r="H30" t="s">
        <v>3634</v>
      </c>
      <c r="I30">
        <v>1</v>
      </c>
      <c r="J30" t="s">
        <v>390</v>
      </c>
      <c r="K30">
        <v>3600</v>
      </c>
      <c r="L30" t="s">
        <v>3587</v>
      </c>
      <c r="M30">
        <v>270</v>
      </c>
      <c r="N30" t="s">
        <v>3590</v>
      </c>
      <c r="O30">
        <v>500</v>
      </c>
      <c r="P30" s="24"/>
      <c r="S30" s="24">
        <v>27</v>
      </c>
      <c r="T30" s="24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390</v>
      </c>
      <c r="E31">
        <v>3700</v>
      </c>
      <c r="F31" t="s">
        <v>3587</v>
      </c>
      <c r="G31">
        <v>145</v>
      </c>
      <c r="H31" t="s">
        <v>3634</v>
      </c>
      <c r="I31">
        <v>1</v>
      </c>
      <c r="J31" t="s">
        <v>390</v>
      </c>
      <c r="K31">
        <v>3700</v>
      </c>
      <c r="L31" t="s">
        <v>3587</v>
      </c>
      <c r="M31">
        <v>280</v>
      </c>
      <c r="N31" t="s">
        <v>3590</v>
      </c>
      <c r="O31">
        <v>500</v>
      </c>
      <c r="P31" s="24"/>
      <c r="S31" s="24">
        <v>28</v>
      </c>
      <c r="T31" s="24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390</v>
      </c>
      <c r="E32">
        <v>3800</v>
      </c>
      <c r="F32" t="s">
        <v>3587</v>
      </c>
      <c r="G32">
        <v>150</v>
      </c>
      <c r="H32" t="s">
        <v>3634</v>
      </c>
      <c r="I32">
        <v>1</v>
      </c>
      <c r="J32" t="s">
        <v>390</v>
      </c>
      <c r="K32">
        <v>3800</v>
      </c>
      <c r="L32" t="s">
        <v>3587</v>
      </c>
      <c r="M32">
        <v>290</v>
      </c>
      <c r="N32" t="s">
        <v>3590</v>
      </c>
      <c r="O32">
        <v>500</v>
      </c>
      <c r="P32" s="24"/>
      <c r="S32" s="24">
        <v>29</v>
      </c>
      <c r="T32" s="24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3635</v>
      </c>
      <c r="E33">
        <v>1</v>
      </c>
      <c r="F33" t="s">
        <v>3636</v>
      </c>
      <c r="G33">
        <v>1</v>
      </c>
      <c r="H33" t="s">
        <v>3637</v>
      </c>
      <c r="I33">
        <v>1</v>
      </c>
      <c r="J33" t="s">
        <v>390</v>
      </c>
      <c r="K33">
        <v>4000</v>
      </c>
      <c r="L33" t="s">
        <v>3587</v>
      </c>
      <c r="M33">
        <v>300</v>
      </c>
      <c r="N33" t="s">
        <v>3590</v>
      </c>
      <c r="O33">
        <v>500</v>
      </c>
      <c r="P33" s="24"/>
      <c r="S33" s="24">
        <v>30</v>
      </c>
      <c r="T33" s="24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390</v>
      </c>
      <c r="E34">
        <v>1000</v>
      </c>
      <c r="F34" t="s">
        <v>3587</v>
      </c>
      <c r="G34">
        <v>10</v>
      </c>
      <c r="J34" t="s">
        <v>390</v>
      </c>
      <c r="K34">
        <v>1000</v>
      </c>
      <c r="L34" t="s">
        <v>3587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390</v>
      </c>
      <c r="E35">
        <v>1200</v>
      </c>
      <c r="F35" t="s">
        <v>3587</v>
      </c>
      <c r="G35">
        <v>15</v>
      </c>
      <c r="J35" t="s">
        <v>390</v>
      </c>
      <c r="K35">
        <v>1100</v>
      </c>
      <c r="L35" t="s">
        <v>3587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390</v>
      </c>
      <c r="E36">
        <v>1400</v>
      </c>
      <c r="F36" t="s">
        <v>3587</v>
      </c>
      <c r="G36">
        <v>20</v>
      </c>
      <c r="H36" t="s">
        <v>3591</v>
      </c>
      <c r="I36">
        <v>1</v>
      </c>
      <c r="J36" t="s">
        <v>390</v>
      </c>
      <c r="K36">
        <v>1200</v>
      </c>
      <c r="L36" t="s">
        <v>3587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390</v>
      </c>
      <c r="E37">
        <v>1600</v>
      </c>
      <c r="F37" t="s">
        <v>3587</v>
      </c>
      <c r="G37">
        <v>25</v>
      </c>
      <c r="H37" t="s">
        <v>3591</v>
      </c>
      <c r="I37">
        <v>1</v>
      </c>
      <c r="J37" t="s">
        <v>390</v>
      </c>
      <c r="K37">
        <v>1300</v>
      </c>
      <c r="L37" t="s">
        <v>3587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390</v>
      </c>
      <c r="E38">
        <v>1800</v>
      </c>
      <c r="F38" t="s">
        <v>3587</v>
      </c>
      <c r="G38">
        <v>30</v>
      </c>
      <c r="H38" t="s">
        <v>3591</v>
      </c>
      <c r="I38">
        <v>1</v>
      </c>
      <c r="J38" t="s">
        <v>390</v>
      </c>
      <c r="K38">
        <v>1400</v>
      </c>
      <c r="L38" t="s">
        <v>3587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390</v>
      </c>
      <c r="E39">
        <v>2000</v>
      </c>
      <c r="F39" t="s">
        <v>3587</v>
      </c>
      <c r="G39">
        <v>35</v>
      </c>
      <c r="H39" t="s">
        <v>3592</v>
      </c>
      <c r="I39">
        <v>1</v>
      </c>
      <c r="J39" t="s">
        <v>390</v>
      </c>
      <c r="K39">
        <v>1500</v>
      </c>
      <c r="L39" t="s">
        <v>3587</v>
      </c>
      <c r="M39">
        <v>60</v>
      </c>
      <c r="N39" t="s">
        <v>3590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390</v>
      </c>
      <c r="E40">
        <v>2200</v>
      </c>
      <c r="F40" t="s">
        <v>3587</v>
      </c>
      <c r="G40">
        <v>40</v>
      </c>
      <c r="H40" t="s">
        <v>3592</v>
      </c>
      <c r="I40">
        <v>1</v>
      </c>
      <c r="J40" t="s">
        <v>390</v>
      </c>
      <c r="K40">
        <v>1600</v>
      </c>
      <c r="L40" t="s">
        <v>3587</v>
      </c>
      <c r="M40">
        <v>70</v>
      </c>
      <c r="N40" t="s">
        <v>3590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390</v>
      </c>
      <c r="E41">
        <v>2400</v>
      </c>
      <c r="F41" t="s">
        <v>3587</v>
      </c>
      <c r="G41">
        <v>45</v>
      </c>
      <c r="H41" t="s">
        <v>3592</v>
      </c>
      <c r="I41">
        <v>1</v>
      </c>
      <c r="J41" t="s">
        <v>390</v>
      </c>
      <c r="K41">
        <v>1700</v>
      </c>
      <c r="L41" t="s">
        <v>3587</v>
      </c>
      <c r="M41">
        <v>80</v>
      </c>
      <c r="N41" t="s">
        <v>3590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390</v>
      </c>
      <c r="E42">
        <v>2600</v>
      </c>
      <c r="F42" t="s">
        <v>3587</v>
      </c>
      <c r="G42">
        <v>50</v>
      </c>
      <c r="H42" t="s">
        <v>3593</v>
      </c>
      <c r="I42">
        <v>1</v>
      </c>
      <c r="J42" t="s">
        <v>390</v>
      </c>
      <c r="K42">
        <v>1800</v>
      </c>
      <c r="L42" t="s">
        <v>3587</v>
      </c>
      <c r="M42">
        <v>90</v>
      </c>
      <c r="N42" t="s">
        <v>3590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390</v>
      </c>
      <c r="E43">
        <v>2800</v>
      </c>
      <c r="F43" t="s">
        <v>3587</v>
      </c>
      <c r="G43">
        <v>55</v>
      </c>
      <c r="H43" t="s">
        <v>3593</v>
      </c>
      <c r="I43">
        <v>1</v>
      </c>
      <c r="J43" t="s">
        <v>390</v>
      </c>
      <c r="K43">
        <v>1900</v>
      </c>
      <c r="L43" t="s">
        <v>3587</v>
      </c>
      <c r="M43">
        <v>100</v>
      </c>
      <c r="N43" t="s">
        <v>3590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390</v>
      </c>
      <c r="E44">
        <v>3000</v>
      </c>
      <c r="F44" t="s">
        <v>3587</v>
      </c>
      <c r="G44">
        <v>60</v>
      </c>
      <c r="H44" t="s">
        <v>3593</v>
      </c>
      <c r="I44">
        <v>1</v>
      </c>
      <c r="J44" t="s">
        <v>390</v>
      </c>
      <c r="K44">
        <v>2000</v>
      </c>
      <c r="L44" t="s">
        <v>3587</v>
      </c>
      <c r="M44">
        <v>110</v>
      </c>
      <c r="N44" t="s">
        <v>3590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390</v>
      </c>
      <c r="E45">
        <v>3200</v>
      </c>
      <c r="F45" t="s">
        <v>3587</v>
      </c>
      <c r="G45">
        <v>65</v>
      </c>
      <c r="H45" t="s">
        <v>3594</v>
      </c>
      <c r="I45">
        <v>1</v>
      </c>
      <c r="J45" t="s">
        <v>390</v>
      </c>
      <c r="K45">
        <v>2100</v>
      </c>
      <c r="L45" t="s">
        <v>3587</v>
      </c>
      <c r="M45">
        <v>120</v>
      </c>
      <c r="N45" t="s">
        <v>3590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390</v>
      </c>
      <c r="E46">
        <v>3400</v>
      </c>
      <c r="F46" t="s">
        <v>3587</v>
      </c>
      <c r="G46">
        <v>70</v>
      </c>
      <c r="H46" t="s">
        <v>3594</v>
      </c>
      <c r="I46">
        <v>1</v>
      </c>
      <c r="J46" t="s">
        <v>390</v>
      </c>
      <c r="K46">
        <v>2200</v>
      </c>
      <c r="L46" t="s">
        <v>3587</v>
      </c>
      <c r="M46">
        <v>130</v>
      </c>
      <c r="N46" t="s">
        <v>3590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390</v>
      </c>
      <c r="E47">
        <v>3600</v>
      </c>
      <c r="F47" t="s">
        <v>3587</v>
      </c>
      <c r="G47">
        <v>75</v>
      </c>
      <c r="H47" t="s">
        <v>3594</v>
      </c>
      <c r="I47">
        <v>1</v>
      </c>
      <c r="J47" t="s">
        <v>390</v>
      </c>
      <c r="K47">
        <v>2300</v>
      </c>
      <c r="L47" t="s">
        <v>3587</v>
      </c>
      <c r="M47">
        <v>140</v>
      </c>
      <c r="N47" t="s">
        <v>3590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390</v>
      </c>
      <c r="E48">
        <v>3800</v>
      </c>
      <c r="F48" t="s">
        <v>3587</v>
      </c>
      <c r="G48">
        <v>80</v>
      </c>
      <c r="H48" t="s">
        <v>3595</v>
      </c>
      <c r="I48">
        <v>1</v>
      </c>
      <c r="J48" t="s">
        <v>390</v>
      </c>
      <c r="K48">
        <v>2400</v>
      </c>
      <c r="L48" t="s">
        <v>3587</v>
      </c>
      <c r="M48">
        <v>150</v>
      </c>
      <c r="N48" t="s">
        <v>3590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390</v>
      </c>
      <c r="E49">
        <v>4000</v>
      </c>
      <c r="F49" t="s">
        <v>3587</v>
      </c>
      <c r="G49">
        <v>85</v>
      </c>
      <c r="H49" t="s">
        <v>3595</v>
      </c>
      <c r="I49">
        <v>1</v>
      </c>
      <c r="J49" t="s">
        <v>390</v>
      </c>
      <c r="K49">
        <v>2500</v>
      </c>
      <c r="L49" t="s">
        <v>3587</v>
      </c>
      <c r="M49">
        <v>160</v>
      </c>
      <c r="N49" t="s">
        <v>3590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390</v>
      </c>
      <c r="E50">
        <v>4200</v>
      </c>
      <c r="F50" t="s">
        <v>3587</v>
      </c>
      <c r="G50">
        <v>90</v>
      </c>
      <c r="H50" t="s">
        <v>3595</v>
      </c>
      <c r="I50">
        <v>1</v>
      </c>
      <c r="J50" t="s">
        <v>390</v>
      </c>
      <c r="K50">
        <v>2600</v>
      </c>
      <c r="L50" t="s">
        <v>3587</v>
      </c>
      <c r="M50">
        <v>170</v>
      </c>
      <c r="N50" t="s">
        <v>3590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390</v>
      </c>
      <c r="E51">
        <v>4400</v>
      </c>
      <c r="F51" t="s">
        <v>3587</v>
      </c>
      <c r="G51">
        <v>95</v>
      </c>
      <c r="H51" t="s">
        <v>3596</v>
      </c>
      <c r="I51">
        <v>1</v>
      </c>
      <c r="J51" t="s">
        <v>390</v>
      </c>
      <c r="K51">
        <v>2700</v>
      </c>
      <c r="L51" t="s">
        <v>3587</v>
      </c>
      <c r="M51">
        <v>180</v>
      </c>
      <c r="N51" t="s">
        <v>3590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390</v>
      </c>
      <c r="E52">
        <v>4600</v>
      </c>
      <c r="F52" t="s">
        <v>3587</v>
      </c>
      <c r="G52">
        <v>100</v>
      </c>
      <c r="H52" t="s">
        <v>3596</v>
      </c>
      <c r="I52">
        <v>1</v>
      </c>
      <c r="J52" t="s">
        <v>390</v>
      </c>
      <c r="K52">
        <v>2800</v>
      </c>
      <c r="L52" t="s">
        <v>3587</v>
      </c>
      <c r="M52">
        <v>190</v>
      </c>
      <c r="N52" t="s">
        <v>3590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390</v>
      </c>
      <c r="E53">
        <v>4800</v>
      </c>
      <c r="F53" t="s">
        <v>3587</v>
      </c>
      <c r="G53">
        <v>105</v>
      </c>
      <c r="H53" t="s">
        <v>3596</v>
      </c>
      <c r="I53">
        <v>1</v>
      </c>
      <c r="J53" t="s">
        <v>390</v>
      </c>
      <c r="K53">
        <v>2900</v>
      </c>
      <c r="L53" t="s">
        <v>3587</v>
      </c>
      <c r="M53">
        <v>200</v>
      </c>
      <c r="N53" t="s">
        <v>3590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390</v>
      </c>
      <c r="E54">
        <v>5000</v>
      </c>
      <c r="F54" t="s">
        <v>3587</v>
      </c>
      <c r="G54">
        <v>110</v>
      </c>
      <c r="H54" t="s">
        <v>3597</v>
      </c>
      <c r="I54">
        <v>1</v>
      </c>
      <c r="J54" t="s">
        <v>390</v>
      </c>
      <c r="K54">
        <v>3000</v>
      </c>
      <c r="L54" t="s">
        <v>3587</v>
      </c>
      <c r="M54">
        <v>210</v>
      </c>
      <c r="N54" t="s">
        <v>3590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390</v>
      </c>
      <c r="E55">
        <v>5200</v>
      </c>
      <c r="F55" t="s">
        <v>3587</v>
      </c>
      <c r="G55">
        <v>115</v>
      </c>
      <c r="H55" t="s">
        <v>3597</v>
      </c>
      <c r="I55">
        <v>1</v>
      </c>
      <c r="J55" t="s">
        <v>390</v>
      </c>
      <c r="K55">
        <v>3100</v>
      </c>
      <c r="L55" t="s">
        <v>3587</v>
      </c>
      <c r="M55">
        <v>220</v>
      </c>
      <c r="N55" t="s">
        <v>3590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390</v>
      </c>
      <c r="E56">
        <v>5400</v>
      </c>
      <c r="F56" t="s">
        <v>3587</v>
      </c>
      <c r="G56">
        <v>120</v>
      </c>
      <c r="H56" t="s">
        <v>3597</v>
      </c>
      <c r="I56">
        <v>1</v>
      </c>
      <c r="J56" t="s">
        <v>390</v>
      </c>
      <c r="K56">
        <v>3200</v>
      </c>
      <c r="L56" t="s">
        <v>3587</v>
      </c>
      <c r="M56">
        <v>230</v>
      </c>
      <c r="N56" t="s">
        <v>3590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390</v>
      </c>
      <c r="E57">
        <v>5600</v>
      </c>
      <c r="F57" t="s">
        <v>3587</v>
      </c>
      <c r="G57">
        <v>125</v>
      </c>
      <c r="H57" t="s">
        <v>3598</v>
      </c>
      <c r="I57">
        <v>1</v>
      </c>
      <c r="J57" t="s">
        <v>390</v>
      </c>
      <c r="K57">
        <v>3300</v>
      </c>
      <c r="L57" t="s">
        <v>3587</v>
      </c>
      <c r="M57">
        <v>240</v>
      </c>
      <c r="N57" t="s">
        <v>3590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390</v>
      </c>
      <c r="E58">
        <v>5800</v>
      </c>
      <c r="F58" t="s">
        <v>3587</v>
      </c>
      <c r="G58">
        <v>130</v>
      </c>
      <c r="H58" t="s">
        <v>3598</v>
      </c>
      <c r="I58">
        <v>1</v>
      </c>
      <c r="J58" t="s">
        <v>390</v>
      </c>
      <c r="K58">
        <v>3400</v>
      </c>
      <c r="L58" t="s">
        <v>3587</v>
      </c>
      <c r="M58">
        <v>250</v>
      </c>
      <c r="N58" t="s">
        <v>3590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390</v>
      </c>
      <c r="E59">
        <v>6000</v>
      </c>
      <c r="F59" t="s">
        <v>3587</v>
      </c>
      <c r="G59">
        <v>135</v>
      </c>
      <c r="H59" t="s">
        <v>3598</v>
      </c>
      <c r="I59">
        <v>1</v>
      </c>
      <c r="J59" t="s">
        <v>390</v>
      </c>
      <c r="K59">
        <v>3500</v>
      </c>
      <c r="L59" t="s">
        <v>3587</v>
      </c>
      <c r="M59">
        <v>260</v>
      </c>
      <c r="N59" t="s">
        <v>3590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390</v>
      </c>
      <c r="E60">
        <v>6200</v>
      </c>
      <c r="F60" t="s">
        <v>3587</v>
      </c>
      <c r="G60">
        <v>140</v>
      </c>
      <c r="H60" t="s">
        <v>3599</v>
      </c>
      <c r="I60">
        <v>1</v>
      </c>
      <c r="J60" t="s">
        <v>390</v>
      </c>
      <c r="K60">
        <v>3600</v>
      </c>
      <c r="L60" t="s">
        <v>3587</v>
      </c>
      <c r="M60">
        <v>270</v>
      </c>
      <c r="N60" t="s">
        <v>3590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390</v>
      </c>
      <c r="E61">
        <v>6400</v>
      </c>
      <c r="F61" t="s">
        <v>3587</v>
      </c>
      <c r="G61">
        <v>145</v>
      </c>
      <c r="H61" t="s">
        <v>3599</v>
      </c>
      <c r="I61">
        <v>1</v>
      </c>
      <c r="J61" t="s">
        <v>390</v>
      </c>
      <c r="K61">
        <v>3700</v>
      </c>
      <c r="L61" t="s">
        <v>3587</v>
      </c>
      <c r="M61">
        <v>280</v>
      </c>
      <c r="N61" t="s">
        <v>3590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390</v>
      </c>
      <c r="E62">
        <v>6600</v>
      </c>
      <c r="F62" t="s">
        <v>3587</v>
      </c>
      <c r="G62">
        <v>150</v>
      </c>
      <c r="H62" t="s">
        <v>3599</v>
      </c>
      <c r="I62">
        <v>1</v>
      </c>
      <c r="J62" t="s">
        <v>390</v>
      </c>
      <c r="K62">
        <v>3800</v>
      </c>
      <c r="L62" t="s">
        <v>3587</v>
      </c>
      <c r="M62">
        <v>290</v>
      </c>
      <c r="N62" t="s">
        <v>3590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3638</v>
      </c>
      <c r="E63">
        <v>1</v>
      </c>
      <c r="F63" t="s">
        <v>3639</v>
      </c>
      <c r="G63">
        <v>1</v>
      </c>
      <c r="H63" t="s">
        <v>3637</v>
      </c>
      <c r="I63">
        <v>1</v>
      </c>
      <c r="J63" t="s">
        <v>390</v>
      </c>
      <c r="K63">
        <v>4000</v>
      </c>
      <c r="L63" t="s">
        <v>3587</v>
      </c>
      <c r="M63">
        <v>300</v>
      </c>
      <c r="N63" t="s">
        <v>3590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390</v>
      </c>
      <c r="E64">
        <v>1000</v>
      </c>
      <c r="F64" t="s">
        <v>3587</v>
      </c>
      <c r="G64">
        <v>10</v>
      </c>
      <c r="J64" t="s">
        <v>390</v>
      </c>
      <c r="K64">
        <v>1000</v>
      </c>
      <c r="L64" t="s">
        <v>3587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390</v>
      </c>
      <c r="E65">
        <v>1200</v>
      </c>
      <c r="F65" t="s">
        <v>3587</v>
      </c>
      <c r="G65">
        <v>15</v>
      </c>
      <c r="J65" t="s">
        <v>390</v>
      </c>
      <c r="K65">
        <v>1100</v>
      </c>
      <c r="L65" t="s">
        <v>3587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390</v>
      </c>
      <c r="E66">
        <v>1400</v>
      </c>
      <c r="F66" t="s">
        <v>3587</v>
      </c>
      <c r="G66">
        <v>20</v>
      </c>
      <c r="H66" t="s">
        <v>3588</v>
      </c>
      <c r="I66">
        <v>1</v>
      </c>
      <c r="J66" t="s">
        <v>390</v>
      </c>
      <c r="K66">
        <v>1200</v>
      </c>
      <c r="L66" t="s">
        <v>3587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390</v>
      </c>
      <c r="E67">
        <v>1600</v>
      </c>
      <c r="F67" t="s">
        <v>3587</v>
      </c>
      <c r="G67">
        <v>25</v>
      </c>
      <c r="H67" t="s">
        <v>3588</v>
      </c>
      <c r="I67">
        <v>1</v>
      </c>
      <c r="J67" t="s">
        <v>390</v>
      </c>
      <c r="K67">
        <v>1300</v>
      </c>
      <c r="L67" t="s">
        <v>3587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390</v>
      </c>
      <c r="E68">
        <v>1800</v>
      </c>
      <c r="F68" t="s">
        <v>3587</v>
      </c>
      <c r="G68">
        <v>30</v>
      </c>
      <c r="H68" t="s">
        <v>3588</v>
      </c>
      <c r="I68">
        <v>1</v>
      </c>
      <c r="J68" t="s">
        <v>390</v>
      </c>
      <c r="K68">
        <v>1400</v>
      </c>
      <c r="L68" t="s">
        <v>3587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390</v>
      </c>
      <c r="E69">
        <v>2000</v>
      </c>
      <c r="F69" t="s">
        <v>3587</v>
      </c>
      <c r="G69">
        <v>35</v>
      </c>
      <c r="H69" t="s">
        <v>3589</v>
      </c>
      <c r="I69">
        <v>1</v>
      </c>
      <c r="J69" t="s">
        <v>390</v>
      </c>
      <c r="K69">
        <v>1500</v>
      </c>
      <c r="L69" t="s">
        <v>3587</v>
      </c>
      <c r="M69">
        <v>60</v>
      </c>
      <c r="N69" t="s">
        <v>3590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390</v>
      </c>
      <c r="E70">
        <v>2200</v>
      </c>
      <c r="F70" t="s">
        <v>3587</v>
      </c>
      <c r="G70">
        <v>40</v>
      </c>
      <c r="H70" t="s">
        <v>3589</v>
      </c>
      <c r="I70">
        <v>1</v>
      </c>
      <c r="J70" t="s">
        <v>390</v>
      </c>
      <c r="K70">
        <v>1600</v>
      </c>
      <c r="L70" t="s">
        <v>3587</v>
      </c>
      <c r="M70">
        <v>70</v>
      </c>
      <c r="N70" t="s">
        <v>3590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390</v>
      </c>
      <c r="E71">
        <v>2400</v>
      </c>
      <c r="F71" t="s">
        <v>3587</v>
      </c>
      <c r="G71">
        <v>45</v>
      </c>
      <c r="H71" t="s">
        <v>3589</v>
      </c>
      <c r="I71">
        <v>1</v>
      </c>
      <c r="J71" t="s">
        <v>390</v>
      </c>
      <c r="K71">
        <v>1700</v>
      </c>
      <c r="L71" t="s">
        <v>3587</v>
      </c>
      <c r="M71">
        <v>80</v>
      </c>
      <c r="N71" t="s">
        <v>3590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390</v>
      </c>
      <c r="E72">
        <v>2600</v>
      </c>
      <c r="F72" t="s">
        <v>3587</v>
      </c>
      <c r="G72">
        <v>50</v>
      </c>
      <c r="H72" t="s">
        <v>3600</v>
      </c>
      <c r="I72">
        <v>1</v>
      </c>
      <c r="J72" t="s">
        <v>390</v>
      </c>
      <c r="K72">
        <v>1800</v>
      </c>
      <c r="L72" t="s">
        <v>3587</v>
      </c>
      <c r="M72">
        <v>90</v>
      </c>
      <c r="N72" t="s">
        <v>3590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390</v>
      </c>
      <c r="E73">
        <v>2800</v>
      </c>
      <c r="F73" t="s">
        <v>3587</v>
      </c>
      <c r="G73">
        <v>55</v>
      </c>
      <c r="H73" t="s">
        <v>3600</v>
      </c>
      <c r="I73">
        <v>1</v>
      </c>
      <c r="J73" t="s">
        <v>390</v>
      </c>
      <c r="K73">
        <v>1900</v>
      </c>
      <c r="L73" t="s">
        <v>3587</v>
      </c>
      <c r="M73">
        <v>100</v>
      </c>
      <c r="N73" t="s">
        <v>3590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390</v>
      </c>
      <c r="E74">
        <v>3000</v>
      </c>
      <c r="F74" t="s">
        <v>3587</v>
      </c>
      <c r="G74">
        <v>60</v>
      </c>
      <c r="H74" t="s">
        <v>3600</v>
      </c>
      <c r="I74">
        <v>1</v>
      </c>
      <c r="J74" t="s">
        <v>390</v>
      </c>
      <c r="K74">
        <v>2000</v>
      </c>
      <c r="L74" t="s">
        <v>3587</v>
      </c>
      <c r="M74">
        <v>110</v>
      </c>
      <c r="N74" t="s">
        <v>3590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390</v>
      </c>
      <c r="E75">
        <v>3200</v>
      </c>
      <c r="F75" t="s">
        <v>3587</v>
      </c>
      <c r="G75">
        <v>65</v>
      </c>
      <c r="H75" t="s">
        <v>3593</v>
      </c>
      <c r="I75">
        <v>1</v>
      </c>
      <c r="J75" t="s">
        <v>390</v>
      </c>
      <c r="K75">
        <v>2100</v>
      </c>
      <c r="L75" t="s">
        <v>3587</v>
      </c>
      <c r="M75">
        <v>120</v>
      </c>
      <c r="N75" t="s">
        <v>3590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390</v>
      </c>
      <c r="E76">
        <v>3400</v>
      </c>
      <c r="F76" t="s">
        <v>3587</v>
      </c>
      <c r="G76">
        <v>70</v>
      </c>
      <c r="H76" t="s">
        <v>3593</v>
      </c>
      <c r="I76">
        <v>1</v>
      </c>
      <c r="J76" t="s">
        <v>390</v>
      </c>
      <c r="K76">
        <v>2200</v>
      </c>
      <c r="L76" t="s">
        <v>3587</v>
      </c>
      <c r="M76">
        <v>130</v>
      </c>
      <c r="N76" t="s">
        <v>3590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390</v>
      </c>
      <c r="E77">
        <v>3600</v>
      </c>
      <c r="F77" t="s">
        <v>3587</v>
      </c>
      <c r="G77">
        <v>75</v>
      </c>
      <c r="H77" t="s">
        <v>3593</v>
      </c>
      <c r="I77">
        <v>1</v>
      </c>
      <c r="J77" t="s">
        <v>390</v>
      </c>
      <c r="K77">
        <v>2300</v>
      </c>
      <c r="L77" t="s">
        <v>3587</v>
      </c>
      <c r="M77">
        <v>140</v>
      </c>
      <c r="N77" t="s">
        <v>3590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390</v>
      </c>
      <c r="E78">
        <v>3800</v>
      </c>
      <c r="F78" t="s">
        <v>3587</v>
      </c>
      <c r="G78">
        <v>80</v>
      </c>
      <c r="H78" t="s">
        <v>3601</v>
      </c>
      <c r="I78">
        <v>1</v>
      </c>
      <c r="J78" t="s">
        <v>390</v>
      </c>
      <c r="K78">
        <v>2400</v>
      </c>
      <c r="L78" t="s">
        <v>3587</v>
      </c>
      <c r="M78">
        <v>150</v>
      </c>
      <c r="N78" t="s">
        <v>3590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390</v>
      </c>
      <c r="E79">
        <v>4000</v>
      </c>
      <c r="F79" t="s">
        <v>3587</v>
      </c>
      <c r="G79">
        <v>85</v>
      </c>
      <c r="H79" t="s">
        <v>3601</v>
      </c>
      <c r="I79">
        <v>1</v>
      </c>
      <c r="J79" t="s">
        <v>390</v>
      </c>
      <c r="K79">
        <v>2500</v>
      </c>
      <c r="L79" t="s">
        <v>3587</v>
      </c>
      <c r="M79">
        <v>160</v>
      </c>
      <c r="N79" t="s">
        <v>3590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390</v>
      </c>
      <c r="E80">
        <v>4200</v>
      </c>
      <c r="F80" t="s">
        <v>3587</v>
      </c>
      <c r="G80">
        <v>90</v>
      </c>
      <c r="H80" t="s">
        <v>3601</v>
      </c>
      <c r="I80">
        <v>1</v>
      </c>
      <c r="J80" t="s">
        <v>390</v>
      </c>
      <c r="K80">
        <v>2600</v>
      </c>
      <c r="L80" t="s">
        <v>3587</v>
      </c>
      <c r="M80">
        <v>170</v>
      </c>
      <c r="N80" t="s">
        <v>3590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390</v>
      </c>
      <c r="E81">
        <v>4400</v>
      </c>
      <c r="F81" t="s">
        <v>3587</v>
      </c>
      <c r="G81">
        <v>95</v>
      </c>
      <c r="H81" t="s">
        <v>3595</v>
      </c>
      <c r="I81">
        <v>1</v>
      </c>
      <c r="J81" t="s">
        <v>390</v>
      </c>
      <c r="K81">
        <v>2700</v>
      </c>
      <c r="L81" t="s">
        <v>3587</v>
      </c>
      <c r="M81">
        <v>180</v>
      </c>
      <c r="N81" t="s">
        <v>3590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390</v>
      </c>
      <c r="E82">
        <v>4600</v>
      </c>
      <c r="F82" t="s">
        <v>3587</v>
      </c>
      <c r="G82">
        <v>100</v>
      </c>
      <c r="H82" t="s">
        <v>3595</v>
      </c>
      <c r="I82">
        <v>1</v>
      </c>
      <c r="J82" t="s">
        <v>390</v>
      </c>
      <c r="K82">
        <v>2800</v>
      </c>
      <c r="L82" t="s">
        <v>3587</v>
      </c>
      <c r="M82">
        <v>190</v>
      </c>
      <c r="N82" t="s">
        <v>3590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390</v>
      </c>
      <c r="E83">
        <v>4800</v>
      </c>
      <c r="F83" t="s">
        <v>3587</v>
      </c>
      <c r="G83">
        <v>105</v>
      </c>
      <c r="H83" t="s">
        <v>3595</v>
      </c>
      <c r="I83">
        <v>1</v>
      </c>
      <c r="J83" t="s">
        <v>390</v>
      </c>
      <c r="K83">
        <v>2900</v>
      </c>
      <c r="L83" t="s">
        <v>3587</v>
      </c>
      <c r="M83">
        <v>200</v>
      </c>
      <c r="N83" t="s">
        <v>3590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390</v>
      </c>
      <c r="E84">
        <v>5000</v>
      </c>
      <c r="F84" t="s">
        <v>3587</v>
      </c>
      <c r="G84">
        <v>110</v>
      </c>
      <c r="H84" t="s">
        <v>3602</v>
      </c>
      <c r="I84">
        <v>1</v>
      </c>
      <c r="J84" t="s">
        <v>390</v>
      </c>
      <c r="K84">
        <v>3000</v>
      </c>
      <c r="L84" t="s">
        <v>3587</v>
      </c>
      <c r="M84">
        <v>210</v>
      </c>
      <c r="N84" t="s">
        <v>3590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390</v>
      </c>
      <c r="E85">
        <v>5200</v>
      </c>
      <c r="F85" t="s">
        <v>3587</v>
      </c>
      <c r="G85">
        <v>115</v>
      </c>
      <c r="H85" t="s">
        <v>3602</v>
      </c>
      <c r="I85">
        <v>1</v>
      </c>
      <c r="J85" t="s">
        <v>390</v>
      </c>
      <c r="K85">
        <v>3100</v>
      </c>
      <c r="L85" t="s">
        <v>3587</v>
      </c>
      <c r="M85">
        <v>220</v>
      </c>
      <c r="N85" t="s">
        <v>3590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390</v>
      </c>
      <c r="E86">
        <v>5400</v>
      </c>
      <c r="F86" t="s">
        <v>3587</v>
      </c>
      <c r="G86">
        <v>120</v>
      </c>
      <c r="H86" t="s">
        <v>3602</v>
      </c>
      <c r="I86">
        <v>1</v>
      </c>
      <c r="J86" t="s">
        <v>390</v>
      </c>
      <c r="K86">
        <v>3200</v>
      </c>
      <c r="L86" t="s">
        <v>3587</v>
      </c>
      <c r="M86">
        <v>230</v>
      </c>
      <c r="N86" t="s">
        <v>3590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390</v>
      </c>
      <c r="E87">
        <v>5600</v>
      </c>
      <c r="F87" t="s">
        <v>3587</v>
      </c>
      <c r="G87">
        <v>125</v>
      </c>
      <c r="H87" t="s">
        <v>3603</v>
      </c>
      <c r="I87">
        <v>1</v>
      </c>
      <c r="J87" t="s">
        <v>390</v>
      </c>
      <c r="K87">
        <v>3300</v>
      </c>
      <c r="L87" t="s">
        <v>3587</v>
      </c>
      <c r="M87">
        <v>240</v>
      </c>
      <c r="N87" t="s">
        <v>3590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390</v>
      </c>
      <c r="E88">
        <v>5800</v>
      </c>
      <c r="F88" t="s">
        <v>3587</v>
      </c>
      <c r="G88">
        <v>130</v>
      </c>
      <c r="H88" t="s">
        <v>3603</v>
      </c>
      <c r="I88">
        <v>1</v>
      </c>
      <c r="J88" t="s">
        <v>390</v>
      </c>
      <c r="K88">
        <v>3400</v>
      </c>
      <c r="L88" t="s">
        <v>3587</v>
      </c>
      <c r="M88">
        <v>250</v>
      </c>
      <c r="N88" t="s">
        <v>3590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390</v>
      </c>
      <c r="E89">
        <v>6000</v>
      </c>
      <c r="F89" t="s">
        <v>3587</v>
      </c>
      <c r="G89">
        <v>135</v>
      </c>
      <c r="H89" t="s">
        <v>3603</v>
      </c>
      <c r="I89">
        <v>1</v>
      </c>
      <c r="J89" t="s">
        <v>390</v>
      </c>
      <c r="K89">
        <v>3500</v>
      </c>
      <c r="L89" t="s">
        <v>3587</v>
      </c>
      <c r="M89">
        <v>260</v>
      </c>
      <c r="N89" t="s">
        <v>3590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390</v>
      </c>
      <c r="E90">
        <v>6200</v>
      </c>
      <c r="F90" t="s">
        <v>3587</v>
      </c>
      <c r="G90">
        <v>140</v>
      </c>
      <c r="H90" t="s">
        <v>3604</v>
      </c>
      <c r="I90">
        <v>1</v>
      </c>
      <c r="J90" t="s">
        <v>390</v>
      </c>
      <c r="K90">
        <v>3600</v>
      </c>
      <c r="L90" t="s">
        <v>3587</v>
      </c>
      <c r="M90">
        <v>270</v>
      </c>
      <c r="N90" t="s">
        <v>3590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390</v>
      </c>
      <c r="E91">
        <v>6400</v>
      </c>
      <c r="F91" t="s">
        <v>3587</v>
      </c>
      <c r="G91">
        <v>145</v>
      </c>
      <c r="H91" t="s">
        <v>3604</v>
      </c>
      <c r="I91">
        <v>1</v>
      </c>
      <c r="J91" t="s">
        <v>390</v>
      </c>
      <c r="K91">
        <v>3700</v>
      </c>
      <c r="L91" t="s">
        <v>3587</v>
      </c>
      <c r="M91">
        <v>280</v>
      </c>
      <c r="N91" t="s">
        <v>3590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390</v>
      </c>
      <c r="E92">
        <v>6600</v>
      </c>
      <c r="F92" t="s">
        <v>3587</v>
      </c>
      <c r="G92">
        <v>150</v>
      </c>
      <c r="H92" t="s">
        <v>3604</v>
      </c>
      <c r="I92">
        <v>1</v>
      </c>
      <c r="J92" t="s">
        <v>390</v>
      </c>
      <c r="K92">
        <v>3800</v>
      </c>
      <c r="L92" t="s">
        <v>3587</v>
      </c>
      <c r="M92">
        <v>290</v>
      </c>
      <c r="N92" t="s">
        <v>3590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3635</v>
      </c>
      <c r="E93">
        <v>1</v>
      </c>
      <c r="F93" t="s">
        <v>3636</v>
      </c>
      <c r="G93">
        <v>1</v>
      </c>
      <c r="H93" t="s">
        <v>3637</v>
      </c>
      <c r="I93">
        <v>1</v>
      </c>
      <c r="J93" t="s">
        <v>390</v>
      </c>
      <c r="K93">
        <v>4000</v>
      </c>
      <c r="L93" t="s">
        <v>3587</v>
      </c>
      <c r="M93">
        <v>300</v>
      </c>
      <c r="N93" t="s">
        <v>3590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390</v>
      </c>
      <c r="E94">
        <v>1000</v>
      </c>
      <c r="F94" t="s">
        <v>3587</v>
      </c>
      <c r="G94">
        <v>10</v>
      </c>
      <c r="J94" t="s">
        <v>390</v>
      </c>
      <c r="K94">
        <v>1000</v>
      </c>
      <c r="L94" t="s">
        <v>3587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390</v>
      </c>
      <c r="E95">
        <v>1200</v>
      </c>
      <c r="F95" t="s">
        <v>3587</v>
      </c>
      <c r="G95">
        <v>15</v>
      </c>
      <c r="J95" t="s">
        <v>390</v>
      </c>
      <c r="K95">
        <v>1100</v>
      </c>
      <c r="L95" t="s">
        <v>3587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390</v>
      </c>
      <c r="E96">
        <v>1400</v>
      </c>
      <c r="F96" t="s">
        <v>3587</v>
      </c>
      <c r="G96">
        <v>20</v>
      </c>
      <c r="H96" t="s">
        <v>3591</v>
      </c>
      <c r="I96">
        <v>1</v>
      </c>
      <c r="J96" t="s">
        <v>390</v>
      </c>
      <c r="K96">
        <v>1200</v>
      </c>
      <c r="L96" t="s">
        <v>3587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390</v>
      </c>
      <c r="E97">
        <v>1600</v>
      </c>
      <c r="F97" t="s">
        <v>3587</v>
      </c>
      <c r="G97">
        <v>25</v>
      </c>
      <c r="H97" t="s">
        <v>3591</v>
      </c>
      <c r="I97">
        <v>1</v>
      </c>
      <c r="J97" t="s">
        <v>390</v>
      </c>
      <c r="K97">
        <v>1300</v>
      </c>
      <c r="L97" t="s">
        <v>3587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390</v>
      </c>
      <c r="E98">
        <v>1800</v>
      </c>
      <c r="F98" t="s">
        <v>3587</v>
      </c>
      <c r="G98">
        <v>30</v>
      </c>
      <c r="H98" t="s">
        <v>3591</v>
      </c>
      <c r="I98">
        <v>1</v>
      </c>
      <c r="J98" t="s">
        <v>390</v>
      </c>
      <c r="K98">
        <v>1400</v>
      </c>
      <c r="L98" t="s">
        <v>3587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390</v>
      </c>
      <c r="E99">
        <v>2000</v>
      </c>
      <c r="F99" t="s">
        <v>3587</v>
      </c>
      <c r="G99">
        <v>35</v>
      </c>
      <c r="H99" t="s">
        <v>3592</v>
      </c>
      <c r="I99">
        <v>1</v>
      </c>
      <c r="J99" t="s">
        <v>390</v>
      </c>
      <c r="K99">
        <v>1500</v>
      </c>
      <c r="L99" t="s">
        <v>3587</v>
      </c>
      <c r="M99">
        <v>60</v>
      </c>
      <c r="N99" t="s">
        <v>3590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390</v>
      </c>
      <c r="E100">
        <v>2200</v>
      </c>
      <c r="F100" t="s">
        <v>3587</v>
      </c>
      <c r="G100">
        <v>40</v>
      </c>
      <c r="H100" t="s">
        <v>3592</v>
      </c>
      <c r="I100">
        <v>1</v>
      </c>
      <c r="J100" t="s">
        <v>390</v>
      </c>
      <c r="K100">
        <v>1600</v>
      </c>
      <c r="L100" t="s">
        <v>3587</v>
      </c>
      <c r="M100">
        <v>70</v>
      </c>
      <c r="N100" t="s">
        <v>3590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390</v>
      </c>
      <c r="E101">
        <v>2400</v>
      </c>
      <c r="F101" t="s">
        <v>3587</v>
      </c>
      <c r="G101">
        <v>45</v>
      </c>
      <c r="H101" t="s">
        <v>3592</v>
      </c>
      <c r="I101">
        <v>1</v>
      </c>
      <c r="J101" t="s">
        <v>390</v>
      </c>
      <c r="K101">
        <v>1700</v>
      </c>
      <c r="L101" t="s">
        <v>3587</v>
      </c>
      <c r="M101">
        <v>80</v>
      </c>
      <c r="N101" t="s">
        <v>3590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390</v>
      </c>
      <c r="E102">
        <v>2600</v>
      </c>
      <c r="F102" t="s">
        <v>3587</v>
      </c>
      <c r="G102">
        <v>50</v>
      </c>
      <c r="H102" t="s">
        <v>3605</v>
      </c>
      <c r="I102">
        <v>1</v>
      </c>
      <c r="J102" t="s">
        <v>390</v>
      </c>
      <c r="K102">
        <v>1800</v>
      </c>
      <c r="L102" t="s">
        <v>3587</v>
      </c>
      <c r="M102">
        <v>90</v>
      </c>
      <c r="N102" t="s">
        <v>3590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390</v>
      </c>
      <c r="E103">
        <v>2800</v>
      </c>
      <c r="F103" t="s">
        <v>3587</v>
      </c>
      <c r="G103">
        <v>55</v>
      </c>
      <c r="H103" t="s">
        <v>3605</v>
      </c>
      <c r="I103">
        <v>1</v>
      </c>
      <c r="J103" t="s">
        <v>390</v>
      </c>
      <c r="K103">
        <v>1900</v>
      </c>
      <c r="L103" t="s">
        <v>3587</v>
      </c>
      <c r="M103">
        <v>100</v>
      </c>
      <c r="N103" t="s">
        <v>3590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390</v>
      </c>
      <c r="E104">
        <v>3000</v>
      </c>
      <c r="F104" t="s">
        <v>3587</v>
      </c>
      <c r="G104">
        <v>60</v>
      </c>
      <c r="H104" t="s">
        <v>3605</v>
      </c>
      <c r="I104">
        <v>1</v>
      </c>
      <c r="J104" t="s">
        <v>390</v>
      </c>
      <c r="K104">
        <v>2000</v>
      </c>
      <c r="L104" t="s">
        <v>3587</v>
      </c>
      <c r="M104">
        <v>110</v>
      </c>
      <c r="N104" t="s">
        <v>3590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390</v>
      </c>
      <c r="E105">
        <v>3200</v>
      </c>
      <c r="F105" t="s">
        <v>3587</v>
      </c>
      <c r="G105">
        <v>65</v>
      </c>
      <c r="H105" t="s">
        <v>3594</v>
      </c>
      <c r="I105">
        <v>1</v>
      </c>
      <c r="J105" t="s">
        <v>390</v>
      </c>
      <c r="K105">
        <v>2100</v>
      </c>
      <c r="L105" t="s">
        <v>3587</v>
      </c>
      <c r="M105">
        <v>120</v>
      </c>
      <c r="N105" t="s">
        <v>3590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390</v>
      </c>
      <c r="E106">
        <v>3400</v>
      </c>
      <c r="F106" t="s">
        <v>3587</v>
      </c>
      <c r="G106">
        <v>70</v>
      </c>
      <c r="H106" t="s">
        <v>3594</v>
      </c>
      <c r="I106">
        <v>1</v>
      </c>
      <c r="J106" t="s">
        <v>390</v>
      </c>
      <c r="K106">
        <v>2200</v>
      </c>
      <c r="L106" t="s">
        <v>3587</v>
      </c>
      <c r="M106">
        <v>130</v>
      </c>
      <c r="N106" t="s">
        <v>3590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390</v>
      </c>
      <c r="E107">
        <v>3600</v>
      </c>
      <c r="F107" t="s">
        <v>3587</v>
      </c>
      <c r="G107">
        <v>75</v>
      </c>
      <c r="H107" t="s">
        <v>3594</v>
      </c>
      <c r="I107">
        <v>1</v>
      </c>
      <c r="J107" t="s">
        <v>390</v>
      </c>
      <c r="K107">
        <v>2300</v>
      </c>
      <c r="L107" t="s">
        <v>3587</v>
      </c>
      <c r="M107">
        <v>140</v>
      </c>
      <c r="N107" t="s">
        <v>3590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390</v>
      </c>
      <c r="E108">
        <v>3800</v>
      </c>
      <c r="F108" t="s">
        <v>3587</v>
      </c>
      <c r="G108">
        <v>80</v>
      </c>
      <c r="H108" t="s">
        <v>3606</v>
      </c>
      <c r="I108">
        <v>1</v>
      </c>
      <c r="J108" t="s">
        <v>390</v>
      </c>
      <c r="K108">
        <v>2400</v>
      </c>
      <c r="L108" t="s">
        <v>3587</v>
      </c>
      <c r="M108">
        <v>150</v>
      </c>
      <c r="N108" t="s">
        <v>3590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390</v>
      </c>
      <c r="E109">
        <v>4000</v>
      </c>
      <c r="F109" t="s">
        <v>3587</v>
      </c>
      <c r="G109">
        <v>85</v>
      </c>
      <c r="H109" t="s">
        <v>3606</v>
      </c>
      <c r="I109">
        <v>1</v>
      </c>
      <c r="J109" t="s">
        <v>390</v>
      </c>
      <c r="K109">
        <v>2500</v>
      </c>
      <c r="L109" t="s">
        <v>3587</v>
      </c>
      <c r="M109">
        <v>160</v>
      </c>
      <c r="N109" t="s">
        <v>3590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390</v>
      </c>
      <c r="E110">
        <v>4200</v>
      </c>
      <c r="F110" t="s">
        <v>3587</v>
      </c>
      <c r="G110">
        <v>90</v>
      </c>
      <c r="H110" t="s">
        <v>3606</v>
      </c>
      <c r="I110">
        <v>1</v>
      </c>
      <c r="J110" t="s">
        <v>390</v>
      </c>
      <c r="K110">
        <v>2600</v>
      </c>
      <c r="L110" t="s">
        <v>3587</v>
      </c>
      <c r="M110">
        <v>170</v>
      </c>
      <c r="N110" t="s">
        <v>3590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390</v>
      </c>
      <c r="E111">
        <v>4400</v>
      </c>
      <c r="F111" t="s">
        <v>3587</v>
      </c>
      <c r="G111">
        <v>95</v>
      </c>
      <c r="H111" t="s">
        <v>3596</v>
      </c>
      <c r="I111">
        <v>1</v>
      </c>
      <c r="J111" t="s">
        <v>390</v>
      </c>
      <c r="K111">
        <v>2700</v>
      </c>
      <c r="L111" t="s">
        <v>3587</v>
      </c>
      <c r="M111">
        <v>180</v>
      </c>
      <c r="N111" t="s">
        <v>3590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390</v>
      </c>
      <c r="E112">
        <v>4600</v>
      </c>
      <c r="F112" t="s">
        <v>3587</v>
      </c>
      <c r="G112">
        <v>100</v>
      </c>
      <c r="H112" t="s">
        <v>3596</v>
      </c>
      <c r="I112">
        <v>1</v>
      </c>
      <c r="J112" t="s">
        <v>390</v>
      </c>
      <c r="K112">
        <v>2800</v>
      </c>
      <c r="L112" t="s">
        <v>3587</v>
      </c>
      <c r="M112">
        <v>190</v>
      </c>
      <c r="N112" t="s">
        <v>3590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390</v>
      </c>
      <c r="E113">
        <v>4800</v>
      </c>
      <c r="F113" t="s">
        <v>3587</v>
      </c>
      <c r="G113">
        <v>105</v>
      </c>
      <c r="H113" t="s">
        <v>3596</v>
      </c>
      <c r="I113">
        <v>1</v>
      </c>
      <c r="J113" t="s">
        <v>390</v>
      </c>
      <c r="K113">
        <v>2900</v>
      </c>
      <c r="L113" t="s">
        <v>3587</v>
      </c>
      <c r="M113">
        <v>200</v>
      </c>
      <c r="N113" t="s">
        <v>3590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390</v>
      </c>
      <c r="E114">
        <v>5000</v>
      </c>
      <c r="F114" t="s">
        <v>3587</v>
      </c>
      <c r="G114">
        <v>110</v>
      </c>
      <c r="H114" t="s">
        <v>3607</v>
      </c>
      <c r="I114">
        <v>1</v>
      </c>
      <c r="J114" t="s">
        <v>390</v>
      </c>
      <c r="K114">
        <v>3000</v>
      </c>
      <c r="L114" t="s">
        <v>3587</v>
      </c>
      <c r="M114">
        <v>210</v>
      </c>
      <c r="N114" t="s">
        <v>3590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390</v>
      </c>
      <c r="E115">
        <v>5200</v>
      </c>
      <c r="F115" t="s">
        <v>3587</v>
      </c>
      <c r="G115">
        <v>115</v>
      </c>
      <c r="H115" t="s">
        <v>3607</v>
      </c>
      <c r="I115">
        <v>1</v>
      </c>
      <c r="J115" t="s">
        <v>390</v>
      </c>
      <c r="K115">
        <v>3100</v>
      </c>
      <c r="L115" t="s">
        <v>3587</v>
      </c>
      <c r="M115">
        <v>220</v>
      </c>
      <c r="N115" t="s">
        <v>3590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390</v>
      </c>
      <c r="E116">
        <v>5400</v>
      </c>
      <c r="F116" t="s">
        <v>3587</v>
      </c>
      <c r="G116">
        <v>120</v>
      </c>
      <c r="H116" t="s">
        <v>3607</v>
      </c>
      <c r="I116">
        <v>1</v>
      </c>
      <c r="J116" t="s">
        <v>390</v>
      </c>
      <c r="K116">
        <v>3200</v>
      </c>
      <c r="L116" t="s">
        <v>3587</v>
      </c>
      <c r="M116">
        <v>230</v>
      </c>
      <c r="N116" t="s">
        <v>3590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390</v>
      </c>
      <c r="E117">
        <v>5600</v>
      </c>
      <c r="F117" t="s">
        <v>3587</v>
      </c>
      <c r="G117">
        <v>125</v>
      </c>
      <c r="H117" t="s">
        <v>3608</v>
      </c>
      <c r="I117">
        <v>1</v>
      </c>
      <c r="J117" t="s">
        <v>390</v>
      </c>
      <c r="K117">
        <v>3300</v>
      </c>
      <c r="L117" t="s">
        <v>3587</v>
      </c>
      <c r="M117">
        <v>240</v>
      </c>
      <c r="N117" t="s">
        <v>3590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390</v>
      </c>
      <c r="E118">
        <v>5800</v>
      </c>
      <c r="F118" t="s">
        <v>3587</v>
      </c>
      <c r="G118">
        <v>130</v>
      </c>
      <c r="H118" t="s">
        <v>3608</v>
      </c>
      <c r="I118">
        <v>1</v>
      </c>
      <c r="J118" t="s">
        <v>390</v>
      </c>
      <c r="K118">
        <v>3400</v>
      </c>
      <c r="L118" t="s">
        <v>3587</v>
      </c>
      <c r="M118">
        <v>250</v>
      </c>
      <c r="N118" t="s">
        <v>3590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390</v>
      </c>
      <c r="E119">
        <v>6000</v>
      </c>
      <c r="F119" t="s">
        <v>3587</v>
      </c>
      <c r="G119">
        <v>135</v>
      </c>
      <c r="H119" t="s">
        <v>3608</v>
      </c>
      <c r="I119">
        <v>1</v>
      </c>
      <c r="J119" t="s">
        <v>390</v>
      </c>
      <c r="K119">
        <v>3500</v>
      </c>
      <c r="L119" t="s">
        <v>3587</v>
      </c>
      <c r="M119">
        <v>260</v>
      </c>
      <c r="N119" t="s">
        <v>3590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390</v>
      </c>
      <c r="E120">
        <v>6200</v>
      </c>
      <c r="F120" t="s">
        <v>3587</v>
      </c>
      <c r="G120">
        <v>140</v>
      </c>
      <c r="H120" t="s">
        <v>3609</v>
      </c>
      <c r="I120">
        <v>1</v>
      </c>
      <c r="J120" t="s">
        <v>390</v>
      </c>
      <c r="K120">
        <v>3600</v>
      </c>
      <c r="L120" t="s">
        <v>3587</v>
      </c>
      <c r="M120">
        <v>270</v>
      </c>
      <c r="N120" t="s">
        <v>3590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390</v>
      </c>
      <c r="E121">
        <v>6400</v>
      </c>
      <c r="F121" t="s">
        <v>3587</v>
      </c>
      <c r="G121">
        <v>145</v>
      </c>
      <c r="H121" t="s">
        <v>3609</v>
      </c>
      <c r="I121">
        <v>1</v>
      </c>
      <c r="J121" t="s">
        <v>390</v>
      </c>
      <c r="K121">
        <v>3700</v>
      </c>
      <c r="L121" t="s">
        <v>3587</v>
      </c>
      <c r="M121">
        <v>280</v>
      </c>
      <c r="N121" t="s">
        <v>3590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390</v>
      </c>
      <c r="E122">
        <v>6600</v>
      </c>
      <c r="F122" t="s">
        <v>3587</v>
      </c>
      <c r="G122">
        <v>150</v>
      </c>
      <c r="H122" t="s">
        <v>3609</v>
      </c>
      <c r="I122">
        <v>1</v>
      </c>
      <c r="J122" t="s">
        <v>390</v>
      </c>
      <c r="K122">
        <v>3800</v>
      </c>
      <c r="L122" t="s">
        <v>3587</v>
      </c>
      <c r="M122">
        <v>290</v>
      </c>
      <c r="N122" t="s">
        <v>3590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3635</v>
      </c>
      <c r="E123">
        <v>1</v>
      </c>
      <c r="F123" t="s">
        <v>3636</v>
      </c>
      <c r="G123">
        <v>1</v>
      </c>
      <c r="H123" t="s">
        <v>3637</v>
      </c>
      <c r="I123">
        <v>1</v>
      </c>
      <c r="J123" t="s">
        <v>390</v>
      </c>
      <c r="K123">
        <v>4000</v>
      </c>
      <c r="L123" t="s">
        <v>3587</v>
      </c>
      <c r="M123">
        <v>300</v>
      </c>
      <c r="N123" t="s">
        <v>3590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312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159</v>
      </c>
      <c r="B6" s="16" t="s">
        <v>185</v>
      </c>
      <c r="C6" s="16" t="s">
        <v>195</v>
      </c>
      <c r="D6" s="16" t="s">
        <v>308</v>
      </c>
      <c r="E6" s="16" t="s">
        <v>309</v>
      </c>
      <c r="F6" s="16" t="s">
        <v>310</v>
      </c>
      <c r="G6" s="16" t="s">
        <v>311</v>
      </c>
      <c r="H6" s="16" t="s">
        <v>313</v>
      </c>
      <c r="K6" s="16" t="s">
        <v>315</v>
      </c>
      <c r="L6" s="16" t="s">
        <v>316</v>
      </c>
    </row>
    <row r="7" spans="1:12" ht="16.5" x14ac:dyDescent="0.2">
      <c r="A7" s="14">
        <v>0</v>
      </c>
      <c r="B7" s="14" t="s">
        <v>160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161</v>
      </c>
      <c r="C8" s="14">
        <v>0.02</v>
      </c>
      <c r="D8" s="14" t="s">
        <v>318</v>
      </c>
      <c r="E8" s="14" t="s">
        <v>222</v>
      </c>
      <c r="F8" s="14" t="s">
        <v>223</v>
      </c>
      <c r="G8" s="14"/>
    </row>
    <row r="9" spans="1:12" ht="16.5" x14ac:dyDescent="0.2">
      <c r="A9" s="14">
        <v>2</v>
      </c>
      <c r="B9" s="14" t="s">
        <v>162</v>
      </c>
      <c r="C9" s="14">
        <v>0.05</v>
      </c>
      <c r="D9" s="14" t="s">
        <v>232</v>
      </c>
      <c r="E9" s="14" t="s">
        <v>186</v>
      </c>
      <c r="F9" s="14" t="s">
        <v>224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163</v>
      </c>
      <c r="C10" s="14">
        <v>7.0000000000000007E-2</v>
      </c>
      <c r="D10" s="14" t="s">
        <v>226</v>
      </c>
      <c r="E10" s="14" t="s">
        <v>225</v>
      </c>
      <c r="F10" s="14" t="s">
        <v>303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164</v>
      </c>
      <c r="C11" s="14">
        <v>0.1</v>
      </c>
      <c r="D11" s="14" t="s">
        <v>227</v>
      </c>
      <c r="E11" s="14" t="s">
        <v>231</v>
      </c>
      <c r="F11" s="14" t="s">
        <v>187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165</v>
      </c>
      <c r="C12" s="14">
        <v>0.15</v>
      </c>
      <c r="D12" s="14" t="s">
        <v>228</v>
      </c>
      <c r="E12" s="14" t="s">
        <v>233</v>
      </c>
      <c r="F12" s="14" t="s">
        <v>304</v>
      </c>
      <c r="G12" s="14" t="s">
        <v>305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166</v>
      </c>
      <c r="C13" s="14">
        <v>0.2</v>
      </c>
      <c r="D13" s="14" t="s">
        <v>229</v>
      </c>
      <c r="E13" s="14" t="s">
        <v>230</v>
      </c>
      <c r="F13" s="14" t="s">
        <v>221</v>
      </c>
      <c r="G13" s="14" t="s">
        <v>194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167</v>
      </c>
      <c r="C14" s="14">
        <v>0.25</v>
      </c>
      <c r="D14" s="14" t="s">
        <v>241</v>
      </c>
      <c r="E14" s="14" t="s">
        <v>235</v>
      </c>
      <c r="F14" s="14" t="s">
        <v>236</v>
      </c>
      <c r="G14" s="14" t="s">
        <v>237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168</v>
      </c>
      <c r="C15" s="14">
        <v>0.35</v>
      </c>
      <c r="D15" s="14" t="s">
        <v>242</v>
      </c>
      <c r="E15" s="14" t="s">
        <v>265</v>
      </c>
      <c r="F15" s="14" t="s">
        <v>302</v>
      </c>
      <c r="G15" s="14" t="s">
        <v>238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169</v>
      </c>
      <c r="C16" s="14">
        <v>0.45</v>
      </c>
      <c r="D16" s="14" t="s">
        <v>243</v>
      </c>
      <c r="E16" s="14" t="s">
        <v>266</v>
      </c>
      <c r="F16" s="14" t="s">
        <v>267</v>
      </c>
      <c r="G16" s="14" t="s">
        <v>234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170</v>
      </c>
      <c r="C17" s="14">
        <v>0.5</v>
      </c>
      <c r="D17" s="14" t="s">
        <v>244</v>
      </c>
      <c r="E17" s="14" t="s">
        <v>268</v>
      </c>
      <c r="F17" s="14" t="s">
        <v>196</v>
      </c>
      <c r="G17" s="14" t="s">
        <v>239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171</v>
      </c>
      <c r="C18" s="14">
        <v>0.55000000000000004</v>
      </c>
      <c r="D18" s="14" t="s">
        <v>246</v>
      </c>
      <c r="E18" s="14" t="s">
        <v>269</v>
      </c>
      <c r="F18" s="14" t="s">
        <v>270</v>
      </c>
      <c r="G18" s="14" t="s">
        <v>240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172</v>
      </c>
      <c r="C19" s="14">
        <v>0.6</v>
      </c>
      <c r="D19" s="14" t="s">
        <v>245</v>
      </c>
      <c r="E19" s="14" t="s">
        <v>271</v>
      </c>
      <c r="F19" s="14" t="s">
        <v>197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173</v>
      </c>
      <c r="C20" s="14">
        <v>0.65</v>
      </c>
      <c r="D20" s="14" t="s">
        <v>263</v>
      </c>
      <c r="E20" s="14" t="s">
        <v>272</v>
      </c>
      <c r="F20" s="14" t="s">
        <v>273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174</v>
      </c>
      <c r="C21" s="14">
        <v>0.7</v>
      </c>
      <c r="D21" s="14" t="s">
        <v>247</v>
      </c>
      <c r="E21" s="14" t="s">
        <v>274</v>
      </c>
      <c r="F21" s="14" t="s">
        <v>275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175</v>
      </c>
      <c r="C22" s="14">
        <v>0.75</v>
      </c>
      <c r="D22" s="14" t="s">
        <v>264</v>
      </c>
      <c r="E22" s="14" t="s">
        <v>276</v>
      </c>
      <c r="F22" s="14" t="s">
        <v>198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176</v>
      </c>
      <c r="C23" s="14">
        <v>0.8</v>
      </c>
      <c r="D23" s="14" t="s">
        <v>248</v>
      </c>
      <c r="E23" s="14" t="s">
        <v>277</v>
      </c>
      <c r="F23" s="14" t="s">
        <v>278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177</v>
      </c>
      <c r="C24" s="14">
        <v>0.85</v>
      </c>
      <c r="D24" s="14" t="s">
        <v>249</v>
      </c>
      <c r="E24" s="14" t="s">
        <v>279</v>
      </c>
      <c r="F24" s="14" t="s">
        <v>199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178</v>
      </c>
      <c r="C25" s="14">
        <v>0.9</v>
      </c>
      <c r="D25" s="14" t="s">
        <v>250</v>
      </c>
      <c r="E25" s="14" t="s">
        <v>280</v>
      </c>
      <c r="F25" s="14" t="s">
        <v>281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179</v>
      </c>
      <c r="C26" s="14">
        <v>1</v>
      </c>
      <c r="D26" s="14" t="s">
        <v>251</v>
      </c>
      <c r="E26" s="14" t="s">
        <v>282</v>
      </c>
      <c r="F26" s="14" t="s">
        <v>200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180</v>
      </c>
      <c r="C27" s="14">
        <v>1.1000000000000001</v>
      </c>
      <c r="D27" s="14" t="s">
        <v>252</v>
      </c>
      <c r="E27" s="14" t="s">
        <v>283</v>
      </c>
      <c r="F27" s="14" t="s">
        <v>284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181</v>
      </c>
      <c r="C28" s="14">
        <v>1.2</v>
      </c>
      <c r="D28" s="14" t="s">
        <v>253</v>
      </c>
      <c r="E28" s="14" t="s">
        <v>285</v>
      </c>
      <c r="F28" s="14" t="s">
        <v>201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182</v>
      </c>
      <c r="C29" s="14">
        <v>1.3</v>
      </c>
      <c r="D29" s="14" t="s">
        <v>254</v>
      </c>
      <c r="E29" s="14" t="s">
        <v>286</v>
      </c>
      <c r="F29" s="14" t="s">
        <v>287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183</v>
      </c>
      <c r="C30" s="14">
        <v>1.4</v>
      </c>
      <c r="D30" s="14" t="s">
        <v>255</v>
      </c>
      <c r="E30" s="14" t="s">
        <v>288</v>
      </c>
      <c r="F30" s="14" t="s">
        <v>202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184</v>
      </c>
      <c r="C31" s="14">
        <v>1.5</v>
      </c>
      <c r="D31" s="14" t="s">
        <v>256</v>
      </c>
      <c r="E31" s="14" t="s">
        <v>289</v>
      </c>
      <c r="F31" s="14" t="s">
        <v>290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188</v>
      </c>
      <c r="C32" s="14">
        <v>1.6</v>
      </c>
      <c r="D32" s="14" t="s">
        <v>257</v>
      </c>
      <c r="E32" s="14" t="s">
        <v>291</v>
      </c>
      <c r="F32" s="14" t="s">
        <v>203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189</v>
      </c>
      <c r="C33" s="14">
        <v>1.7</v>
      </c>
      <c r="D33" s="14" t="s">
        <v>258</v>
      </c>
      <c r="E33" s="14" t="s">
        <v>292</v>
      </c>
      <c r="F33" s="14" t="s">
        <v>293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190</v>
      </c>
      <c r="C34" s="14">
        <v>1.8</v>
      </c>
      <c r="D34" s="14" t="s">
        <v>259</v>
      </c>
      <c r="E34" s="14" t="s">
        <v>294</v>
      </c>
      <c r="F34" s="14" t="s">
        <v>295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191</v>
      </c>
      <c r="C35" s="14">
        <v>1.9</v>
      </c>
      <c r="D35" s="14" t="s">
        <v>260</v>
      </c>
      <c r="E35" s="14" t="s">
        <v>296</v>
      </c>
      <c r="F35" s="14" t="s">
        <v>297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192</v>
      </c>
      <c r="C36" s="14">
        <v>2</v>
      </c>
      <c r="D36" s="14" t="s">
        <v>261</v>
      </c>
      <c r="E36" s="14" t="s">
        <v>298</v>
      </c>
      <c r="F36" s="14" t="s">
        <v>299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193</v>
      </c>
      <c r="C37" s="14">
        <v>2.25</v>
      </c>
      <c r="D37" s="14" t="s">
        <v>262</v>
      </c>
      <c r="E37" s="14" t="s">
        <v>300</v>
      </c>
      <c r="F37" s="14" t="s">
        <v>301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2" t="s">
        <v>220</v>
      </c>
      <c r="B2" s="52"/>
      <c r="C2" s="52"/>
      <c r="D2" s="52"/>
      <c r="E2" s="52"/>
      <c r="F2" s="52"/>
    </row>
    <row r="3" spans="1:17" ht="15" x14ac:dyDescent="0.2">
      <c r="A3" s="16" t="s">
        <v>96</v>
      </c>
      <c r="B3" s="16" t="s">
        <v>105</v>
      </c>
      <c r="C3" s="16" t="s">
        <v>106</v>
      </c>
      <c r="D3" s="16" t="s">
        <v>107</v>
      </c>
      <c r="E3" s="16" t="s">
        <v>114</v>
      </c>
      <c r="F3" s="16" t="s">
        <v>115</v>
      </c>
      <c r="G3" s="16" t="s">
        <v>207</v>
      </c>
      <c r="H3" s="16" t="s">
        <v>206</v>
      </c>
      <c r="I3" s="16" t="s">
        <v>214</v>
      </c>
      <c r="J3" s="16" t="s">
        <v>80</v>
      </c>
      <c r="K3" s="16" t="s">
        <v>129</v>
      </c>
      <c r="L3" s="16" t="s">
        <v>213</v>
      </c>
      <c r="M3" s="16"/>
      <c r="N3" s="16" t="s">
        <v>212</v>
      </c>
      <c r="O3" s="16" t="s">
        <v>208</v>
      </c>
      <c r="P3" s="16" t="s">
        <v>209</v>
      </c>
      <c r="Q3" s="16" t="s">
        <v>210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204</v>
      </c>
      <c r="E4" s="14" t="s">
        <v>215</v>
      </c>
      <c r="F4" s="14" t="s">
        <v>205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97</v>
      </c>
      <c r="E5" s="14" t="s">
        <v>158</v>
      </c>
      <c r="F5" s="14" t="s">
        <v>116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98</v>
      </c>
      <c r="E6" s="14" t="s">
        <v>98</v>
      </c>
      <c r="F6" s="14" t="s">
        <v>117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99</v>
      </c>
      <c r="E7" s="14" t="s">
        <v>211</v>
      </c>
      <c r="F7" s="14" t="s">
        <v>211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216</v>
      </c>
      <c r="E8" s="14" t="s">
        <v>108</v>
      </c>
      <c r="F8" s="14" t="s">
        <v>118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217</v>
      </c>
      <c r="E9" s="14" t="s">
        <v>109</v>
      </c>
      <c r="F9" s="14" t="s">
        <v>119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100</v>
      </c>
      <c r="E10" s="14" t="s">
        <v>110</v>
      </c>
      <c r="F10" s="14" t="s">
        <v>110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101</v>
      </c>
      <c r="E11" s="14" t="s">
        <v>111</v>
      </c>
      <c r="F11" s="14" t="s">
        <v>141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102</v>
      </c>
      <c r="E12" s="14" t="s">
        <v>102</v>
      </c>
      <c r="F12" s="14" t="s">
        <v>120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103</v>
      </c>
      <c r="E13" s="14" t="s">
        <v>103</v>
      </c>
      <c r="F13" s="14" t="s">
        <v>103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104</v>
      </c>
      <c r="E14" s="14" t="s">
        <v>112</v>
      </c>
      <c r="F14" s="14" t="s">
        <v>121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125</v>
      </c>
      <c r="E15" s="14" t="s">
        <v>113</v>
      </c>
      <c r="F15" s="14" t="s">
        <v>122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126</v>
      </c>
      <c r="E17" s="14" t="s">
        <v>123</v>
      </c>
      <c r="F17" s="14" t="s">
        <v>133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128</v>
      </c>
      <c r="E18" s="14" t="s">
        <v>127</v>
      </c>
      <c r="F18" s="14" t="s">
        <v>127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134</v>
      </c>
      <c r="E19" s="14" t="s">
        <v>135</v>
      </c>
      <c r="F19" s="14" t="s">
        <v>136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124</v>
      </c>
      <c r="E20" s="14" t="s">
        <v>130</v>
      </c>
      <c r="F20" s="14" t="s">
        <v>131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132</v>
      </c>
      <c r="E21" s="14" t="s">
        <v>124</v>
      </c>
      <c r="F21" s="14" t="s">
        <v>124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137</v>
      </c>
      <c r="E22" s="14" t="s">
        <v>148</v>
      </c>
      <c r="F22" s="14" t="s">
        <v>138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147</v>
      </c>
      <c r="E23" s="14" t="s">
        <v>146</v>
      </c>
      <c r="F23" s="14" t="s">
        <v>146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142</v>
      </c>
      <c r="E24" s="14" t="s">
        <v>139</v>
      </c>
      <c r="F24" s="14" t="s">
        <v>140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146</v>
      </c>
      <c r="E25" s="14" t="s">
        <v>149</v>
      </c>
      <c r="F25" s="14" t="s">
        <v>150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154</v>
      </c>
      <c r="E26" s="14" t="s">
        <v>152</v>
      </c>
      <c r="F26" s="14" t="s">
        <v>153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143</v>
      </c>
      <c r="E27" s="14" t="s">
        <v>144</v>
      </c>
      <c r="F27" s="14" t="s">
        <v>145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155</v>
      </c>
      <c r="E28" s="14" t="s">
        <v>156</v>
      </c>
      <c r="F28" s="14" t="s">
        <v>157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151</v>
      </c>
      <c r="E29" s="14" t="s">
        <v>151</v>
      </c>
      <c r="F29" s="14" t="s">
        <v>151</v>
      </c>
    </row>
    <row r="32" spans="1:7" ht="15" x14ac:dyDescent="0.2">
      <c r="A32" s="16" t="s">
        <v>96</v>
      </c>
      <c r="B32" s="16" t="s">
        <v>106</v>
      </c>
      <c r="C32" s="16" t="s">
        <v>208</v>
      </c>
      <c r="D32" s="16" t="s">
        <v>209</v>
      </c>
      <c r="E32" s="16" t="s">
        <v>210</v>
      </c>
      <c r="F32" s="16" t="s">
        <v>212</v>
      </c>
      <c r="G32" s="16" t="s">
        <v>218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23"/>
  <sheetViews>
    <sheetView tabSelected="1" workbookViewId="0">
      <selection activeCell="S9" sqref="S9"/>
    </sheetView>
  </sheetViews>
  <sheetFormatPr defaultRowHeight="14.25" x14ac:dyDescent="0.2"/>
  <cols>
    <col min="3" max="3" width="10.5" style="24" customWidth="1"/>
    <col min="5" max="5" width="10.375" customWidth="1"/>
    <col min="6" max="7" width="10.375" style="24" customWidth="1"/>
    <col min="8" max="8" width="15.375" customWidth="1"/>
    <col min="9" max="9" width="12.125" customWidth="1"/>
    <col min="10" max="11" width="12.125" style="24" customWidth="1"/>
    <col min="12" max="12" width="15.25" customWidth="1"/>
    <col min="13" max="13" width="12.125" customWidth="1"/>
    <col min="14" max="15" width="12.125" style="24" customWidth="1"/>
    <col min="16" max="16" width="11.625" customWidth="1"/>
    <col min="17" max="17" width="11.75" customWidth="1"/>
    <col min="18" max="19" width="11.75" style="24" customWidth="1"/>
    <col min="20" max="20" width="14.625" style="24" customWidth="1"/>
    <col min="21" max="23" width="11.75" style="24" customWidth="1"/>
    <col min="24" max="24" width="15.5" style="24" customWidth="1"/>
    <col min="25" max="25" width="11.5" style="24" customWidth="1"/>
    <col min="26" max="31" width="12.625" style="24" customWidth="1"/>
    <col min="32" max="32" width="86.375" style="24" customWidth="1"/>
    <col min="33" max="33" width="90.5" style="24" customWidth="1"/>
    <col min="34" max="34" width="95.5" style="24" customWidth="1"/>
    <col min="35" max="35" width="36.375" style="24" customWidth="1"/>
    <col min="36" max="36" width="71.75" style="24" customWidth="1"/>
    <col min="37" max="37" width="9" style="24"/>
    <col min="38" max="38" width="14.375" customWidth="1"/>
    <col min="39" max="39" width="16.875" customWidth="1"/>
  </cols>
  <sheetData>
    <row r="2" spans="1:41" x14ac:dyDescent="0.2">
      <c r="H2" s="24"/>
      <c r="I2" s="24"/>
      <c r="L2" s="24"/>
      <c r="M2" s="24"/>
      <c r="P2" s="24"/>
      <c r="Q2" s="24"/>
      <c r="AF2" s="24">
        <v>2</v>
      </c>
      <c r="AG2" s="24">
        <v>5</v>
      </c>
      <c r="AH2" s="24">
        <v>1</v>
      </c>
    </row>
    <row r="3" spans="1:41" x14ac:dyDescent="0.2">
      <c r="A3" t="s">
        <v>423</v>
      </c>
      <c r="B3" t="s">
        <v>424</v>
      </c>
      <c r="C3" s="24" t="s">
        <v>961</v>
      </c>
      <c r="D3" t="s">
        <v>425</v>
      </c>
      <c r="E3" s="24" t="s">
        <v>427</v>
      </c>
      <c r="F3" s="24" t="s">
        <v>433</v>
      </c>
      <c r="G3" s="24" t="s">
        <v>434</v>
      </c>
      <c r="H3" s="24" t="s">
        <v>425</v>
      </c>
      <c r="I3" s="24" t="s">
        <v>427</v>
      </c>
      <c r="J3" s="24" t="s">
        <v>433</v>
      </c>
      <c r="K3" s="24" t="s">
        <v>434</v>
      </c>
      <c r="L3" s="24" t="s">
        <v>425</v>
      </c>
      <c r="M3" s="24" t="s">
        <v>427</v>
      </c>
      <c r="N3" s="24" t="s">
        <v>433</v>
      </c>
      <c r="O3" s="24" t="s">
        <v>434</v>
      </c>
      <c r="P3" s="24" t="s">
        <v>425</v>
      </c>
      <c r="Q3" s="24" t="s">
        <v>427</v>
      </c>
      <c r="R3" s="24" t="s">
        <v>433</v>
      </c>
      <c r="S3" s="24" t="s">
        <v>434</v>
      </c>
      <c r="T3" s="24" t="s">
        <v>425</v>
      </c>
      <c r="U3" s="24" t="s">
        <v>427</v>
      </c>
      <c r="V3" s="24" t="s">
        <v>433</v>
      </c>
      <c r="W3" s="24" t="s">
        <v>434</v>
      </c>
      <c r="X3" s="24" t="s">
        <v>425</v>
      </c>
      <c r="Y3" s="24" t="s">
        <v>427</v>
      </c>
      <c r="Z3" s="24" t="s">
        <v>433</v>
      </c>
      <c r="AA3" s="24" t="s">
        <v>434</v>
      </c>
      <c r="AF3" s="24" t="s">
        <v>435</v>
      </c>
      <c r="AG3" s="24" t="s">
        <v>436</v>
      </c>
      <c r="AH3" s="24" t="s">
        <v>438</v>
      </c>
      <c r="AJ3" s="24" t="s">
        <v>432</v>
      </c>
      <c r="AM3" t="s">
        <v>389</v>
      </c>
      <c r="AN3">
        <v>1401001</v>
      </c>
      <c r="AO3">
        <v>14</v>
      </c>
    </row>
    <row r="4" spans="1:41" x14ac:dyDescent="0.2">
      <c r="A4">
        <v>1</v>
      </c>
      <c r="B4">
        <v>1</v>
      </c>
      <c r="C4" s="24">
        <f>IF(ISBLANK(D4),0,1)+IF(ISBLANK(H4),0,1)+IF(ISBLANK(L4),0,1)+IF(ISBLANK(P4),0,1)+IF(ISBLANK(T4),0,1)+IF(ISBLANK(X4),0,1)</f>
        <v>2</v>
      </c>
      <c r="D4" t="s">
        <v>426</v>
      </c>
      <c r="E4">
        <f>VLOOKUP(D4,$AM$3:$AN$36,2,FALSE)</f>
        <v>1401002</v>
      </c>
      <c r="F4" s="24">
        <f>VLOOKUP(D4,$AM$3:$AO$36,3,FALSE)</f>
        <v>14</v>
      </c>
      <c r="G4" s="24">
        <f>INDEX(关卡产出!$AG$4:$AG$12,章节关卡!$A4)</f>
        <v>100</v>
      </c>
      <c r="H4" t="s">
        <v>428</v>
      </c>
      <c r="I4" s="24">
        <f t="shared" ref="I4:I35" si="0">VLOOKUP(H4,$AM$3:$AN$36,2,FALSE)</f>
        <v>1401003</v>
      </c>
      <c r="J4" s="24">
        <f>VLOOKUP(H4,$AM$3:$AO$36,3,FALSE)</f>
        <v>14</v>
      </c>
      <c r="K4" s="24">
        <f>INDEX(关卡产出!$AF$4:$AF$12,章节关卡!$A4)</f>
        <v>50</v>
      </c>
      <c r="AF4" s="24" t="str">
        <f>$E4&amp;"#"&amp;$G4*AF$2&amp;"#"&amp;$F4&amp;"|"&amp;$I4&amp;"#"&amp;$K4*AF$2&amp;"#"&amp;$J4</f>
        <v>1401002#200#14|1401003#100#14</v>
      </c>
      <c r="AG4" s="24" t="str">
        <f t="shared" ref="AG4:AH9" si="1">$E4&amp;"#"&amp;$G4*AG$2&amp;"#"&amp;$F4&amp;"|"&amp;$I4&amp;"#"&amp;$K4*AG$2&amp;"#"&amp;$J4</f>
        <v>1401002#500#14|1401003#250#14</v>
      </c>
      <c r="AH4" s="24" t="str">
        <f t="shared" si="1"/>
        <v>1401002#100#14|1401003#50#14</v>
      </c>
      <c r="AJ4" s="24" t="str">
        <f t="shared" ref="AJ4:AJ9" si="2">E4&amp;"#"&amp;F4&amp;"|"&amp;I4&amp;"#"&amp;J4</f>
        <v>1401002#14|1401003#14</v>
      </c>
      <c r="AM4" t="s">
        <v>390</v>
      </c>
      <c r="AN4">
        <v>1401002</v>
      </c>
      <c r="AO4">
        <v>14</v>
      </c>
    </row>
    <row r="5" spans="1:41" x14ac:dyDescent="0.2">
      <c r="A5">
        <v>1</v>
      </c>
      <c r="B5">
        <v>2</v>
      </c>
      <c r="C5" s="24">
        <f t="shared" ref="C5:C68" si="3">IF(ISBLANK(D5),0,1)+IF(ISBLANK(H5),0,1)+IF(ISBLANK(L5),0,1)+IF(ISBLANK(P5),0,1)+IF(ISBLANK(T5),0,1)+IF(ISBLANK(X5),0,1)</f>
        <v>2</v>
      </c>
      <c r="D5" s="24" t="s">
        <v>426</v>
      </c>
      <c r="E5" s="24">
        <f t="shared" ref="E5:E68" si="4">VLOOKUP(D5,$AM$3:$AN$36,2,FALSE)</f>
        <v>1401002</v>
      </c>
      <c r="F5" s="24">
        <f t="shared" ref="F5:F68" si="5">VLOOKUP(D5,$AM$3:$AO$36,3,FALSE)</f>
        <v>14</v>
      </c>
      <c r="G5" s="24">
        <f>INDEX(关卡产出!$AG$4:$AG$12,章节关卡!$A5)</f>
        <v>100</v>
      </c>
      <c r="H5" s="24" t="s">
        <v>429</v>
      </c>
      <c r="I5" s="24">
        <f t="shared" si="0"/>
        <v>1401004</v>
      </c>
      <c r="J5" s="24">
        <f t="shared" ref="J5:J68" si="6">VLOOKUP(H5,$AM$3:$AO$36,3,FALSE)</f>
        <v>14</v>
      </c>
      <c r="K5" s="24">
        <f>INDEX(关卡产出!$AF$4:$AF$12,章节关卡!A5)</f>
        <v>50</v>
      </c>
      <c r="AF5" s="24" t="str">
        <f t="shared" ref="AF5:AF9" si="7">$E5&amp;"#"&amp;$G5*AF$2&amp;"#"&amp;$F5&amp;"|"&amp;$I5&amp;"#"&amp;$K5*AF$2&amp;"#"&amp;$J5</f>
        <v>1401002#200#14|1401004#100#14</v>
      </c>
      <c r="AG5" s="24" t="str">
        <f t="shared" si="1"/>
        <v>1401002#500#14|1401004#250#14</v>
      </c>
      <c r="AH5" s="24" t="str">
        <f t="shared" si="1"/>
        <v>1401002#100#14|1401004#50#14</v>
      </c>
      <c r="AJ5" s="24" t="str">
        <f t="shared" si="2"/>
        <v>1401002#14|1401004#14</v>
      </c>
      <c r="AM5" t="s">
        <v>391</v>
      </c>
      <c r="AN5">
        <v>1401003</v>
      </c>
      <c r="AO5">
        <v>14</v>
      </c>
    </row>
    <row r="6" spans="1:41" x14ac:dyDescent="0.2">
      <c r="A6" s="24">
        <v>1</v>
      </c>
      <c r="B6" s="24">
        <v>3</v>
      </c>
      <c r="C6" s="24">
        <f t="shared" si="3"/>
        <v>2</v>
      </c>
      <c r="D6" s="24" t="s">
        <v>426</v>
      </c>
      <c r="E6" s="24">
        <f t="shared" si="4"/>
        <v>1401002</v>
      </c>
      <c r="F6" s="24">
        <f t="shared" si="5"/>
        <v>14</v>
      </c>
      <c r="G6" s="24">
        <f>INDEX(关卡产出!$AG$4:$AG$12,章节关卡!$A6)</f>
        <v>100</v>
      </c>
      <c r="H6" s="24" t="s">
        <v>428</v>
      </c>
      <c r="I6" s="24">
        <f t="shared" si="0"/>
        <v>1401003</v>
      </c>
      <c r="J6" s="24">
        <f t="shared" si="6"/>
        <v>14</v>
      </c>
      <c r="K6" s="24">
        <f>INDEX(关卡产出!$AF$4:$AF$12,章节关卡!A6)</f>
        <v>50</v>
      </c>
      <c r="AF6" s="24" t="str">
        <f t="shared" si="7"/>
        <v>1401002#200#14|1401003#100#14</v>
      </c>
      <c r="AG6" s="24" t="str">
        <f t="shared" si="1"/>
        <v>1401002#500#14|1401003#250#14</v>
      </c>
      <c r="AH6" s="24" t="str">
        <f t="shared" si="1"/>
        <v>1401002#100#14|1401003#50#14</v>
      </c>
      <c r="AJ6" s="24" t="str">
        <f t="shared" si="2"/>
        <v>1401002#14|1401003#14</v>
      </c>
      <c r="AM6" t="s">
        <v>392</v>
      </c>
      <c r="AN6">
        <v>1401004</v>
      </c>
      <c r="AO6">
        <v>14</v>
      </c>
    </row>
    <row r="7" spans="1:41" x14ac:dyDescent="0.2">
      <c r="A7" s="24">
        <v>1</v>
      </c>
      <c r="B7" s="24">
        <v>4</v>
      </c>
      <c r="C7" s="24">
        <f t="shared" si="3"/>
        <v>2</v>
      </c>
      <c r="D7" s="24" t="s">
        <v>426</v>
      </c>
      <c r="E7" s="24">
        <f t="shared" si="4"/>
        <v>1401002</v>
      </c>
      <c r="F7" s="24">
        <f t="shared" si="5"/>
        <v>14</v>
      </c>
      <c r="G7" s="24">
        <f>INDEX(关卡产出!$AG$4:$AG$12,章节关卡!$A7)</f>
        <v>100</v>
      </c>
      <c r="H7" s="24" t="s">
        <v>429</v>
      </c>
      <c r="I7" s="24">
        <f t="shared" si="0"/>
        <v>1401004</v>
      </c>
      <c r="J7" s="24">
        <f t="shared" si="6"/>
        <v>14</v>
      </c>
      <c r="K7" s="24">
        <f>INDEX(关卡产出!$AF$4:$AF$12,章节关卡!A7)</f>
        <v>50</v>
      </c>
      <c r="AF7" s="24" t="str">
        <f t="shared" si="7"/>
        <v>1401002#200#14|1401004#100#14</v>
      </c>
      <c r="AG7" s="24" t="str">
        <f t="shared" si="1"/>
        <v>1401002#500#14|1401004#250#14</v>
      </c>
      <c r="AH7" s="24" t="str">
        <f t="shared" si="1"/>
        <v>1401002#100#14|1401004#50#14</v>
      </c>
      <c r="AJ7" s="24" t="str">
        <f t="shared" si="2"/>
        <v>1401002#14|1401004#14</v>
      </c>
      <c r="AM7" t="s">
        <v>393</v>
      </c>
      <c r="AN7">
        <v>1401005</v>
      </c>
      <c r="AO7">
        <v>14</v>
      </c>
    </row>
    <row r="8" spans="1:41" x14ac:dyDescent="0.2">
      <c r="A8" s="24">
        <v>1</v>
      </c>
      <c r="B8" s="24">
        <v>5</v>
      </c>
      <c r="C8" s="24">
        <f t="shared" si="3"/>
        <v>2</v>
      </c>
      <c r="D8" s="24" t="s">
        <v>426</v>
      </c>
      <c r="E8" s="24">
        <f t="shared" si="4"/>
        <v>1401002</v>
      </c>
      <c r="F8" s="24">
        <f t="shared" si="5"/>
        <v>14</v>
      </c>
      <c r="G8" s="24">
        <f>INDEX(关卡产出!$AG$4:$AG$12,章节关卡!$A8)</f>
        <v>100</v>
      </c>
      <c r="H8" s="24" t="s">
        <v>428</v>
      </c>
      <c r="I8" s="24">
        <f t="shared" si="0"/>
        <v>1401003</v>
      </c>
      <c r="J8" s="24">
        <f t="shared" si="6"/>
        <v>14</v>
      </c>
      <c r="K8" s="24">
        <f>INDEX(关卡产出!$AF$4:$AF$12,章节关卡!A8)</f>
        <v>50</v>
      </c>
      <c r="M8" s="24"/>
      <c r="AF8" s="24" t="str">
        <f t="shared" si="7"/>
        <v>1401002#200#14|1401003#100#14</v>
      </c>
      <c r="AG8" s="24" t="str">
        <f t="shared" si="1"/>
        <v>1401002#500#14|1401003#250#14</v>
      </c>
      <c r="AH8" s="24" t="str">
        <f t="shared" si="1"/>
        <v>1401002#100#14|1401003#50#14</v>
      </c>
      <c r="AJ8" s="24" t="str">
        <f t="shared" si="2"/>
        <v>1401002#14|1401003#14</v>
      </c>
      <c r="AM8" t="s">
        <v>394</v>
      </c>
      <c r="AN8">
        <v>1401006</v>
      </c>
      <c r="AO8">
        <v>14</v>
      </c>
    </row>
    <row r="9" spans="1:41" x14ac:dyDescent="0.2">
      <c r="A9" s="24">
        <v>1</v>
      </c>
      <c r="B9" s="24">
        <v>6</v>
      </c>
      <c r="C9" s="24">
        <f t="shared" si="3"/>
        <v>2</v>
      </c>
      <c r="D9" s="24" t="s">
        <v>426</v>
      </c>
      <c r="E9" s="24">
        <f t="shared" si="4"/>
        <v>1401002</v>
      </c>
      <c r="F9" s="24">
        <f t="shared" si="5"/>
        <v>14</v>
      </c>
      <c r="G9" s="24">
        <f>INDEX(关卡产出!$AG$4:$AG$12,章节关卡!$A9)</f>
        <v>100</v>
      </c>
      <c r="H9" s="24" t="s">
        <v>429</v>
      </c>
      <c r="I9" s="24">
        <f t="shared" si="0"/>
        <v>1401004</v>
      </c>
      <c r="J9" s="24">
        <f t="shared" si="6"/>
        <v>14</v>
      </c>
      <c r="K9" s="24">
        <f>INDEX(关卡产出!$AF$4:$AF$12,章节关卡!A9)</f>
        <v>50</v>
      </c>
      <c r="M9" s="24"/>
      <c r="AF9" s="24" t="str">
        <f t="shared" si="7"/>
        <v>1401002#200#14|1401004#100#14</v>
      </c>
      <c r="AG9" s="24" t="str">
        <f t="shared" si="1"/>
        <v>1401002#500#14|1401004#250#14</v>
      </c>
      <c r="AH9" s="24" t="str">
        <f t="shared" si="1"/>
        <v>1401002#100#14|1401004#50#14</v>
      </c>
      <c r="AJ9" s="24" t="str">
        <f t="shared" si="2"/>
        <v>1401002#14|1401004#14</v>
      </c>
      <c r="AM9" t="s">
        <v>395</v>
      </c>
      <c r="AN9">
        <v>1401007</v>
      </c>
      <c r="AO9">
        <v>14</v>
      </c>
    </row>
    <row r="10" spans="1:41" x14ac:dyDescent="0.2">
      <c r="A10" s="24">
        <v>2</v>
      </c>
      <c r="B10">
        <v>1</v>
      </c>
      <c r="C10" s="24">
        <f t="shared" si="3"/>
        <v>3</v>
      </c>
      <c r="D10" s="24" t="s">
        <v>426</v>
      </c>
      <c r="E10" s="24">
        <f t="shared" si="4"/>
        <v>1401002</v>
      </c>
      <c r="F10" s="24">
        <f t="shared" si="5"/>
        <v>14</v>
      </c>
      <c r="G10" s="24">
        <f>INDEX(关卡产出!$AG$4:$AG$12,章节关卡!$A10)</f>
        <v>150</v>
      </c>
      <c r="H10" s="24" t="s">
        <v>428</v>
      </c>
      <c r="I10" s="24">
        <f t="shared" si="0"/>
        <v>1401003</v>
      </c>
      <c r="J10" s="24">
        <f t="shared" si="6"/>
        <v>14</v>
      </c>
      <c r="K10" s="24">
        <f>INDEX(关卡产出!$AF$4:$AF$12,章节关卡!A10)</f>
        <v>60</v>
      </c>
      <c r="L10" t="s">
        <v>430</v>
      </c>
      <c r="M10" s="24">
        <f>VLOOKUP(L10,$AM$3:$AN$36,2,FALSE)</f>
        <v>1603004</v>
      </c>
      <c r="N10" s="24">
        <f>VLOOKUP(L10,$AM$3:$AO$36,3,FALSE)</f>
        <v>16</v>
      </c>
      <c r="O10" s="24">
        <f>INDEX(关卡产出!$AH$4:$AH$12,章节关卡!$A10)</f>
        <v>10</v>
      </c>
      <c r="AF10" s="24" t="str">
        <f>$E10&amp;"#"&amp;$G10*AF$2&amp;"#"&amp;$F10&amp;"|"&amp;$I10&amp;"#"&amp;$K10*AF$2&amp;"#"&amp;$J10&amp;"|"&amp;$M10&amp;"#"&amp;$O10*AF$2&amp;"#"&amp;$N10</f>
        <v>1401002#300#14|1401003#120#14|1603004#20#16</v>
      </c>
      <c r="AG10" s="24" t="str">
        <f t="shared" ref="AG10:AH25" si="8">$E10&amp;"#"&amp;$G10*AG$2&amp;"#"&amp;$F10&amp;"|"&amp;$I10&amp;"#"&amp;$K10*AG$2&amp;"#"&amp;$J10&amp;"|"&amp;$M10&amp;"#"&amp;$O10*AG$2&amp;"#"&amp;$N10</f>
        <v>1401002#750#14|1401003#300#14|1603004#50#16</v>
      </c>
      <c r="AH10" s="24" t="str">
        <f t="shared" si="8"/>
        <v>1401002#150#14|1401003#60#14|1603004#10#16</v>
      </c>
      <c r="AJ10" s="24" t="str">
        <f t="shared" ref="AJ10:AJ33" si="9">E10&amp;"#"&amp;F10&amp;"|"&amp;I10&amp;"#"&amp;J10&amp;"|"&amp;M10&amp;"#"&amp;N10</f>
        <v>1401002#14|1401003#14|1603004#16</v>
      </c>
      <c r="AM10" t="s">
        <v>396</v>
      </c>
      <c r="AN10">
        <v>1401008</v>
      </c>
      <c r="AO10">
        <v>14</v>
      </c>
    </row>
    <row r="11" spans="1:41" x14ac:dyDescent="0.2">
      <c r="A11" s="24">
        <v>2</v>
      </c>
      <c r="B11">
        <v>2</v>
      </c>
      <c r="C11" s="24">
        <f t="shared" si="3"/>
        <v>3</v>
      </c>
      <c r="D11" s="24" t="s">
        <v>426</v>
      </c>
      <c r="E11" s="24">
        <f t="shared" si="4"/>
        <v>1401002</v>
      </c>
      <c r="F11" s="24">
        <f t="shared" si="5"/>
        <v>14</v>
      </c>
      <c r="G11" s="24">
        <f>INDEX(关卡产出!$AG$4:$AG$12,章节关卡!$A11)</f>
        <v>150</v>
      </c>
      <c r="H11" s="24" t="s">
        <v>429</v>
      </c>
      <c r="I11" s="24">
        <f t="shared" si="0"/>
        <v>1401004</v>
      </c>
      <c r="J11" s="24">
        <f t="shared" si="6"/>
        <v>14</v>
      </c>
      <c r="K11" s="24">
        <f>INDEX(关卡产出!$AF$4:$AF$12,章节关卡!A11)</f>
        <v>60</v>
      </c>
      <c r="L11" t="s">
        <v>401</v>
      </c>
      <c r="M11" s="24">
        <f t="shared" ref="M11" si="10">VLOOKUP(L11,$AM$3:$AN$36,2,FALSE)</f>
        <v>1603001</v>
      </c>
      <c r="N11" s="24">
        <f t="shared" ref="N11:N74" si="11">VLOOKUP(L11,$AM$3:$AO$36,3,FALSE)</f>
        <v>16</v>
      </c>
      <c r="O11" s="24">
        <f>INDEX(关卡产出!$AH$4:$AH$12,章节关卡!$A11)</f>
        <v>10</v>
      </c>
      <c r="AF11" s="24" t="str">
        <f t="shared" ref="AF11:AH33" si="12">$E11&amp;"#"&amp;$G11*AF$2&amp;"#"&amp;$F11&amp;"|"&amp;$I11&amp;"#"&amp;$K11*AF$2&amp;"#"&amp;$J11&amp;"|"&amp;$M11&amp;"#"&amp;$O11*AF$2&amp;"#"&amp;$N11</f>
        <v>1401002#300#14|1401004#120#14|1603001#20#16</v>
      </c>
      <c r="AG11" s="24" t="str">
        <f t="shared" si="8"/>
        <v>1401002#750#14|1401004#300#14|1603001#50#16</v>
      </c>
      <c r="AH11" s="24" t="str">
        <f t="shared" si="8"/>
        <v>1401002#150#14|1401004#60#14|1603001#10#16</v>
      </c>
      <c r="AJ11" s="24" t="str">
        <f t="shared" si="9"/>
        <v>1401002#14|1401004#14|1603001#16</v>
      </c>
      <c r="AM11" t="s">
        <v>397</v>
      </c>
      <c r="AN11">
        <v>1401009</v>
      </c>
      <c r="AO11">
        <v>14</v>
      </c>
    </row>
    <row r="12" spans="1:41" x14ac:dyDescent="0.2">
      <c r="A12" s="24">
        <v>2</v>
      </c>
      <c r="B12" s="24">
        <v>3</v>
      </c>
      <c r="C12" s="24">
        <f t="shared" si="3"/>
        <v>3</v>
      </c>
      <c r="D12" s="24" t="s">
        <v>426</v>
      </c>
      <c r="E12" s="24">
        <f t="shared" si="4"/>
        <v>1401002</v>
      </c>
      <c r="F12" s="24">
        <f t="shared" si="5"/>
        <v>14</v>
      </c>
      <c r="G12" s="24">
        <f>INDEX(关卡产出!$AG$4:$AG$12,章节关卡!$A12)</f>
        <v>150</v>
      </c>
      <c r="H12" s="24" t="s">
        <v>428</v>
      </c>
      <c r="I12" s="24">
        <f t="shared" si="0"/>
        <v>1401003</v>
      </c>
      <c r="J12" s="24">
        <f t="shared" si="6"/>
        <v>14</v>
      </c>
      <c r="K12" s="24">
        <f>INDEX(关卡产出!$AF$4:$AF$12,章节关卡!A12)</f>
        <v>60</v>
      </c>
      <c r="L12" s="24" t="s">
        <v>401</v>
      </c>
      <c r="M12" s="24">
        <f t="shared" ref="M12" si="13">VLOOKUP(L12,$AM$3:$AN$36,2,FALSE)</f>
        <v>1603001</v>
      </c>
      <c r="N12" s="24">
        <f t="shared" si="11"/>
        <v>16</v>
      </c>
      <c r="O12" s="24">
        <f>INDEX(关卡产出!$AH$4:$AH$12,章节关卡!$A12)</f>
        <v>10</v>
      </c>
      <c r="AF12" s="24" t="str">
        <f t="shared" si="12"/>
        <v>1401002#300#14|1401003#120#14|1603001#20#16</v>
      </c>
      <c r="AG12" s="24" t="str">
        <f t="shared" si="8"/>
        <v>1401002#750#14|1401003#300#14|1603001#50#16</v>
      </c>
      <c r="AH12" s="24" t="str">
        <f t="shared" si="8"/>
        <v>1401002#150#14|1401003#60#14|1603001#10#16</v>
      </c>
      <c r="AJ12" s="24" t="str">
        <f t="shared" si="9"/>
        <v>1401002#14|1401003#14|1603001#16</v>
      </c>
      <c r="AM12" t="s">
        <v>398</v>
      </c>
      <c r="AN12">
        <v>1401010</v>
      </c>
      <c r="AO12">
        <v>14</v>
      </c>
    </row>
    <row r="13" spans="1:41" x14ac:dyDescent="0.2">
      <c r="A13" s="24">
        <v>2</v>
      </c>
      <c r="B13" s="24">
        <v>4</v>
      </c>
      <c r="C13" s="24">
        <f t="shared" si="3"/>
        <v>3</v>
      </c>
      <c r="D13" s="24" t="s">
        <v>426</v>
      </c>
      <c r="E13" s="24">
        <f t="shared" si="4"/>
        <v>1401002</v>
      </c>
      <c r="F13" s="24">
        <f t="shared" si="5"/>
        <v>14</v>
      </c>
      <c r="G13" s="24">
        <f>INDEX(关卡产出!$AG$4:$AG$12,章节关卡!$A13)</f>
        <v>150</v>
      </c>
      <c r="H13" s="24" t="s">
        <v>429</v>
      </c>
      <c r="I13" s="24">
        <f t="shared" si="0"/>
        <v>1401004</v>
      </c>
      <c r="J13" s="24">
        <f t="shared" si="6"/>
        <v>14</v>
      </c>
      <c r="K13" s="24">
        <f>INDEX(关卡产出!$AF$4:$AF$12,章节关卡!A13)</f>
        <v>60</v>
      </c>
      <c r="L13" s="24" t="s">
        <v>430</v>
      </c>
      <c r="M13" s="24">
        <f t="shared" ref="M13" si="14">VLOOKUP(L13,$AM$3:$AN$36,2,FALSE)</f>
        <v>1603004</v>
      </c>
      <c r="N13" s="24">
        <f t="shared" si="11"/>
        <v>16</v>
      </c>
      <c r="O13" s="24">
        <f>INDEX(关卡产出!$AH$4:$AH$12,章节关卡!$A13)</f>
        <v>10</v>
      </c>
      <c r="AF13" s="24" t="str">
        <f t="shared" si="12"/>
        <v>1401002#300#14|1401004#120#14|1603004#20#16</v>
      </c>
      <c r="AG13" s="24" t="str">
        <f t="shared" si="8"/>
        <v>1401002#750#14|1401004#300#14|1603004#50#16</v>
      </c>
      <c r="AH13" s="24" t="str">
        <f t="shared" si="8"/>
        <v>1401002#150#14|1401004#60#14|1603004#10#16</v>
      </c>
      <c r="AJ13" s="24" t="str">
        <f t="shared" si="9"/>
        <v>1401002#14|1401004#14|1603004#16</v>
      </c>
      <c r="AM13" t="s">
        <v>399</v>
      </c>
      <c r="AN13">
        <v>1601001</v>
      </c>
      <c r="AO13">
        <v>16</v>
      </c>
    </row>
    <row r="14" spans="1:41" x14ac:dyDescent="0.2">
      <c r="A14" s="24">
        <v>2</v>
      </c>
      <c r="B14" s="24">
        <v>5</v>
      </c>
      <c r="C14" s="24">
        <f t="shared" si="3"/>
        <v>3</v>
      </c>
      <c r="D14" s="24" t="s">
        <v>426</v>
      </c>
      <c r="E14" s="24">
        <f t="shared" si="4"/>
        <v>1401002</v>
      </c>
      <c r="F14" s="24">
        <f t="shared" si="5"/>
        <v>14</v>
      </c>
      <c r="G14" s="24">
        <f>INDEX(关卡产出!$AG$4:$AG$12,章节关卡!$A14)</f>
        <v>150</v>
      </c>
      <c r="H14" s="24" t="s">
        <v>428</v>
      </c>
      <c r="I14" s="24">
        <f t="shared" si="0"/>
        <v>1401003</v>
      </c>
      <c r="J14" s="24">
        <f t="shared" si="6"/>
        <v>14</v>
      </c>
      <c r="K14" s="24">
        <f>INDEX(关卡产出!$AF$4:$AF$12,章节关卡!A14)</f>
        <v>60</v>
      </c>
      <c r="L14" s="24" t="s">
        <v>430</v>
      </c>
      <c r="M14" s="24">
        <f t="shared" ref="M14" si="15">VLOOKUP(L14,$AM$3:$AN$36,2,FALSE)</f>
        <v>1603004</v>
      </c>
      <c r="N14" s="24">
        <f t="shared" si="11"/>
        <v>16</v>
      </c>
      <c r="O14" s="24">
        <f>INDEX(关卡产出!$AH$4:$AH$12,章节关卡!$A14)</f>
        <v>10</v>
      </c>
      <c r="AF14" s="24" t="str">
        <f t="shared" si="12"/>
        <v>1401002#300#14|1401003#120#14|1603004#20#16</v>
      </c>
      <c r="AG14" s="24" t="str">
        <f t="shared" si="8"/>
        <v>1401002#750#14|1401003#300#14|1603004#50#16</v>
      </c>
      <c r="AH14" s="24" t="str">
        <f t="shared" si="8"/>
        <v>1401002#150#14|1401003#60#14|1603004#10#16</v>
      </c>
      <c r="AJ14" s="24" t="str">
        <f t="shared" si="9"/>
        <v>1401002#14|1401003#14|1603004#16</v>
      </c>
      <c r="AM14" t="s">
        <v>400</v>
      </c>
      <c r="AN14">
        <v>1602001</v>
      </c>
      <c r="AO14">
        <v>16</v>
      </c>
    </row>
    <row r="15" spans="1:41" x14ac:dyDescent="0.2">
      <c r="A15" s="24">
        <v>2</v>
      </c>
      <c r="B15" s="24">
        <v>6</v>
      </c>
      <c r="C15" s="24">
        <f t="shared" si="3"/>
        <v>3</v>
      </c>
      <c r="D15" s="24" t="s">
        <v>426</v>
      </c>
      <c r="E15" s="24">
        <f t="shared" si="4"/>
        <v>1401002</v>
      </c>
      <c r="F15" s="24">
        <f t="shared" si="5"/>
        <v>14</v>
      </c>
      <c r="G15" s="24">
        <f>INDEX(关卡产出!$AG$4:$AG$12,章节关卡!$A15)</f>
        <v>150</v>
      </c>
      <c r="H15" s="24" t="s">
        <v>429</v>
      </c>
      <c r="I15" s="24">
        <f t="shared" si="0"/>
        <v>1401004</v>
      </c>
      <c r="J15" s="24">
        <f t="shared" si="6"/>
        <v>14</v>
      </c>
      <c r="K15" s="24">
        <f>INDEX(关卡产出!$AF$4:$AF$12,章节关卡!A15)</f>
        <v>60</v>
      </c>
      <c r="L15" s="24" t="s">
        <v>401</v>
      </c>
      <c r="M15" s="24">
        <f t="shared" ref="M15" si="16">VLOOKUP(L15,$AM$3:$AN$36,2,FALSE)</f>
        <v>1603001</v>
      </c>
      <c r="N15" s="24">
        <f t="shared" si="11"/>
        <v>16</v>
      </c>
      <c r="O15" s="24">
        <f>INDEX(关卡产出!$AH$4:$AH$12,章节关卡!$A15)</f>
        <v>10</v>
      </c>
      <c r="AF15" s="24" t="str">
        <f t="shared" si="12"/>
        <v>1401002#300#14|1401004#120#14|1603001#20#16</v>
      </c>
      <c r="AG15" s="24" t="str">
        <f t="shared" si="8"/>
        <v>1401002#750#14|1401004#300#14|1603001#50#16</v>
      </c>
      <c r="AH15" s="24" t="str">
        <f t="shared" si="8"/>
        <v>1401002#150#14|1401004#60#14|1603001#10#16</v>
      </c>
      <c r="AJ15" s="24" t="str">
        <f t="shared" si="9"/>
        <v>1401002#14|1401004#14|1603001#16</v>
      </c>
      <c r="AM15" t="s">
        <v>401</v>
      </c>
      <c r="AN15">
        <v>1603001</v>
      </c>
      <c r="AO15">
        <v>16</v>
      </c>
    </row>
    <row r="16" spans="1:41" x14ac:dyDescent="0.2">
      <c r="A16" s="24">
        <v>2</v>
      </c>
      <c r="B16" s="24">
        <v>7</v>
      </c>
      <c r="C16" s="24">
        <f t="shared" si="3"/>
        <v>3</v>
      </c>
      <c r="D16" s="24" t="s">
        <v>426</v>
      </c>
      <c r="E16" s="24">
        <f t="shared" si="4"/>
        <v>1401002</v>
      </c>
      <c r="F16" s="24">
        <f t="shared" si="5"/>
        <v>14</v>
      </c>
      <c r="G16" s="24">
        <f>INDEX(关卡产出!$AG$4:$AG$12,章节关卡!$A16)</f>
        <v>150</v>
      </c>
      <c r="H16" s="24" t="s">
        <v>428</v>
      </c>
      <c r="I16" s="24">
        <f t="shared" si="0"/>
        <v>1401003</v>
      </c>
      <c r="J16" s="24">
        <f t="shared" si="6"/>
        <v>14</v>
      </c>
      <c r="K16" s="24">
        <f>INDEX(关卡产出!$AF$4:$AF$12,章节关卡!A16)</f>
        <v>60</v>
      </c>
      <c r="L16" s="24" t="s">
        <v>430</v>
      </c>
      <c r="M16" s="24">
        <f t="shared" ref="M16" si="17">VLOOKUP(L16,$AM$3:$AN$36,2,FALSE)</f>
        <v>1603004</v>
      </c>
      <c r="N16" s="24">
        <f t="shared" si="11"/>
        <v>16</v>
      </c>
      <c r="O16" s="24">
        <f>INDEX(关卡产出!$AH$4:$AH$12,章节关卡!$A16)</f>
        <v>10</v>
      </c>
      <c r="AF16" s="24" t="str">
        <f t="shared" si="12"/>
        <v>1401002#300#14|1401003#120#14|1603004#20#16</v>
      </c>
      <c r="AG16" s="24" t="str">
        <f t="shared" si="8"/>
        <v>1401002#750#14|1401003#300#14|1603004#50#16</v>
      </c>
      <c r="AH16" s="24" t="str">
        <f t="shared" si="8"/>
        <v>1401002#150#14|1401003#60#14|1603004#10#16</v>
      </c>
      <c r="AJ16" s="24" t="str">
        <f t="shared" si="9"/>
        <v>1401002#14|1401003#14|1603004#16</v>
      </c>
      <c r="AM16" t="s">
        <v>402</v>
      </c>
      <c r="AN16">
        <v>1603002</v>
      </c>
      <c r="AO16">
        <v>16</v>
      </c>
    </row>
    <row r="17" spans="1:41" x14ac:dyDescent="0.2">
      <c r="A17" s="24">
        <v>2</v>
      </c>
      <c r="B17" s="24">
        <v>8</v>
      </c>
      <c r="C17" s="24">
        <f t="shared" si="3"/>
        <v>3</v>
      </c>
      <c r="D17" s="24" t="s">
        <v>426</v>
      </c>
      <c r="E17" s="24">
        <f t="shared" si="4"/>
        <v>1401002</v>
      </c>
      <c r="F17" s="24">
        <f t="shared" si="5"/>
        <v>14</v>
      </c>
      <c r="G17" s="24">
        <f>INDEX(关卡产出!$AG$4:$AG$12,章节关卡!$A17)</f>
        <v>150</v>
      </c>
      <c r="H17" s="24" t="s">
        <v>429</v>
      </c>
      <c r="I17" s="24">
        <f t="shared" si="0"/>
        <v>1401004</v>
      </c>
      <c r="J17" s="24">
        <f t="shared" si="6"/>
        <v>14</v>
      </c>
      <c r="K17" s="24">
        <f>INDEX(关卡产出!$AF$4:$AF$12,章节关卡!A17)</f>
        <v>60</v>
      </c>
      <c r="L17" s="24" t="s">
        <v>401</v>
      </c>
      <c r="M17" s="24">
        <f t="shared" ref="M17" si="18">VLOOKUP(L17,$AM$3:$AN$36,2,FALSE)</f>
        <v>1603001</v>
      </c>
      <c r="N17" s="24">
        <f t="shared" si="11"/>
        <v>16</v>
      </c>
      <c r="O17" s="24">
        <f>INDEX(关卡产出!$AH$4:$AH$12,章节关卡!$A17)</f>
        <v>10</v>
      </c>
      <c r="AF17" s="24" t="str">
        <f t="shared" si="12"/>
        <v>1401002#300#14|1401004#120#14|1603001#20#16</v>
      </c>
      <c r="AG17" s="24" t="str">
        <f t="shared" si="8"/>
        <v>1401002#750#14|1401004#300#14|1603001#50#16</v>
      </c>
      <c r="AH17" s="24" t="str">
        <f t="shared" si="8"/>
        <v>1401002#150#14|1401004#60#14|1603001#10#16</v>
      </c>
      <c r="AJ17" s="24" t="str">
        <f t="shared" si="9"/>
        <v>1401002#14|1401004#14|1603001#16</v>
      </c>
      <c r="AM17" t="s">
        <v>403</v>
      </c>
      <c r="AN17">
        <v>1603003</v>
      </c>
      <c r="AO17">
        <v>16</v>
      </c>
    </row>
    <row r="18" spans="1:41" x14ac:dyDescent="0.2">
      <c r="A18" s="24">
        <v>2</v>
      </c>
      <c r="B18" s="24">
        <v>9</v>
      </c>
      <c r="C18" s="24">
        <f t="shared" si="3"/>
        <v>3</v>
      </c>
      <c r="D18" s="24" t="s">
        <v>426</v>
      </c>
      <c r="E18" s="24">
        <f t="shared" si="4"/>
        <v>1401002</v>
      </c>
      <c r="F18" s="24">
        <f t="shared" si="5"/>
        <v>14</v>
      </c>
      <c r="G18" s="24">
        <f>INDEX(关卡产出!$AG$4:$AG$12,章节关卡!$A18)</f>
        <v>150</v>
      </c>
      <c r="H18" s="24" t="s">
        <v>430</v>
      </c>
      <c r="I18" s="24">
        <f t="shared" si="0"/>
        <v>1603004</v>
      </c>
      <c r="J18" s="24">
        <f t="shared" si="6"/>
        <v>16</v>
      </c>
      <c r="K18" s="24">
        <f>INDEX(关卡产出!$AH$4:$AH$12,章节关卡!$A18)</f>
        <v>10</v>
      </c>
      <c r="L18" s="24" t="s">
        <v>401</v>
      </c>
      <c r="M18" s="24">
        <f t="shared" ref="M18" si="19">VLOOKUP(L18,$AM$3:$AN$36,2,FALSE)</f>
        <v>1603001</v>
      </c>
      <c r="N18" s="24">
        <f t="shared" si="11"/>
        <v>16</v>
      </c>
      <c r="O18" s="24">
        <f>INDEX(关卡产出!$AH$4:$AH$12,章节关卡!$A18)</f>
        <v>10</v>
      </c>
      <c r="AF18" s="24" t="str">
        <f t="shared" si="12"/>
        <v>1401002#300#14|1603004#20#16|1603001#20#16</v>
      </c>
      <c r="AG18" s="24" t="str">
        <f t="shared" si="8"/>
        <v>1401002#750#14|1603004#50#16|1603001#50#16</v>
      </c>
      <c r="AH18" s="24" t="str">
        <f t="shared" si="8"/>
        <v>1401002#150#14|1603004#10#16|1603001#10#16</v>
      </c>
      <c r="AJ18" s="24" t="str">
        <f t="shared" si="9"/>
        <v>1401002#14|1603004#16|1603001#16</v>
      </c>
      <c r="AM18" t="s">
        <v>404</v>
      </c>
      <c r="AN18">
        <v>1603004</v>
      </c>
      <c r="AO18">
        <v>16</v>
      </c>
    </row>
    <row r="19" spans="1:41" x14ac:dyDescent="0.2">
      <c r="A19">
        <v>3</v>
      </c>
      <c r="B19">
        <v>1</v>
      </c>
      <c r="C19" s="24">
        <f t="shared" si="3"/>
        <v>3</v>
      </c>
      <c r="D19" s="24" t="s">
        <v>426</v>
      </c>
      <c r="E19" s="24">
        <f t="shared" si="4"/>
        <v>1401002</v>
      </c>
      <c r="F19" s="24">
        <f t="shared" si="5"/>
        <v>14</v>
      </c>
      <c r="G19" s="24">
        <f>INDEX(关卡产出!$AG$4:$AG$12,章节关卡!$A19)</f>
        <v>200</v>
      </c>
      <c r="H19" s="24" t="s">
        <v>428</v>
      </c>
      <c r="I19" s="24">
        <f t="shared" si="0"/>
        <v>1401003</v>
      </c>
      <c r="J19" s="24">
        <f t="shared" si="6"/>
        <v>14</v>
      </c>
      <c r="K19" s="24">
        <f>INDEX(关卡产出!$AF$4:$AF$12,章节关卡!A19)</f>
        <v>70</v>
      </c>
      <c r="L19" s="24" t="s">
        <v>430</v>
      </c>
      <c r="M19" s="24">
        <f t="shared" ref="M19" si="20">VLOOKUP(L19,$AM$3:$AN$36,2,FALSE)</f>
        <v>1603004</v>
      </c>
      <c r="N19" s="24">
        <f t="shared" si="11"/>
        <v>16</v>
      </c>
      <c r="O19" s="24">
        <f>INDEX(关卡产出!$AH$4:$AH$12,章节关卡!$A19)</f>
        <v>20</v>
      </c>
      <c r="AF19" s="24" t="str">
        <f t="shared" si="12"/>
        <v>1401002#400#14|1401003#140#14|1603004#40#16</v>
      </c>
      <c r="AG19" s="24" t="str">
        <f t="shared" si="8"/>
        <v>1401002#1000#14|1401003#350#14|1603004#100#16</v>
      </c>
      <c r="AH19" s="24" t="str">
        <f t="shared" si="8"/>
        <v>1401002#200#14|1401003#70#14|1603004#20#16</v>
      </c>
      <c r="AJ19" s="24" t="str">
        <f t="shared" si="9"/>
        <v>1401002#14|1401003#14|1603004#16</v>
      </c>
      <c r="AM19" t="s">
        <v>405</v>
      </c>
      <c r="AN19">
        <v>1603005</v>
      </c>
      <c r="AO19">
        <v>16</v>
      </c>
    </row>
    <row r="20" spans="1:41" x14ac:dyDescent="0.2">
      <c r="A20" s="24">
        <v>3</v>
      </c>
      <c r="B20">
        <v>2</v>
      </c>
      <c r="C20" s="24">
        <f t="shared" si="3"/>
        <v>3</v>
      </c>
      <c r="D20" s="24" t="s">
        <v>426</v>
      </c>
      <c r="E20" s="24">
        <f t="shared" si="4"/>
        <v>1401002</v>
      </c>
      <c r="F20" s="24">
        <f t="shared" si="5"/>
        <v>14</v>
      </c>
      <c r="G20" s="24">
        <f>INDEX(关卡产出!$AG$4:$AG$12,章节关卡!$A20)</f>
        <v>200</v>
      </c>
      <c r="H20" s="24" t="s">
        <v>429</v>
      </c>
      <c r="I20" s="24">
        <f t="shared" si="0"/>
        <v>1401004</v>
      </c>
      <c r="J20" s="24">
        <f t="shared" si="6"/>
        <v>14</v>
      </c>
      <c r="K20" s="24">
        <f>INDEX(关卡产出!$AF$4:$AF$12,章节关卡!A20)</f>
        <v>70</v>
      </c>
      <c r="L20" s="24" t="s">
        <v>401</v>
      </c>
      <c r="M20" s="24">
        <f t="shared" ref="M20" si="21">VLOOKUP(L20,$AM$3:$AN$36,2,FALSE)</f>
        <v>1603001</v>
      </c>
      <c r="N20" s="24">
        <f t="shared" si="11"/>
        <v>16</v>
      </c>
      <c r="O20" s="24">
        <f>INDEX(关卡产出!$AH$4:$AH$12,章节关卡!$A20)</f>
        <v>20</v>
      </c>
      <c r="AF20" s="24" t="str">
        <f t="shared" si="12"/>
        <v>1401002#400#14|1401004#140#14|1603001#40#16</v>
      </c>
      <c r="AG20" s="24" t="str">
        <f t="shared" si="8"/>
        <v>1401002#1000#14|1401004#350#14|1603001#100#16</v>
      </c>
      <c r="AH20" s="24" t="str">
        <f t="shared" si="8"/>
        <v>1401002#200#14|1401004#70#14|1603001#20#16</v>
      </c>
      <c r="AJ20" s="24" t="str">
        <f t="shared" si="9"/>
        <v>1401002#14|1401004#14|1603001#16</v>
      </c>
      <c r="AM20" t="s">
        <v>406</v>
      </c>
      <c r="AN20">
        <v>1603006</v>
      </c>
      <c r="AO20">
        <v>16</v>
      </c>
    </row>
    <row r="21" spans="1:41" x14ac:dyDescent="0.2">
      <c r="A21" s="24">
        <v>3</v>
      </c>
      <c r="B21" s="24">
        <v>3</v>
      </c>
      <c r="C21" s="24">
        <f t="shared" si="3"/>
        <v>3</v>
      </c>
      <c r="D21" s="24" t="s">
        <v>426</v>
      </c>
      <c r="E21" s="24">
        <f t="shared" si="4"/>
        <v>1401002</v>
      </c>
      <c r="F21" s="24">
        <f t="shared" si="5"/>
        <v>14</v>
      </c>
      <c r="G21" s="24">
        <f>INDEX(关卡产出!$AG$4:$AG$12,章节关卡!$A21)</f>
        <v>200</v>
      </c>
      <c r="H21" s="24" t="s">
        <v>428</v>
      </c>
      <c r="I21" s="24">
        <f t="shared" si="0"/>
        <v>1401003</v>
      </c>
      <c r="J21" s="24">
        <f t="shared" si="6"/>
        <v>14</v>
      </c>
      <c r="K21" s="24">
        <f>INDEX(关卡产出!$AF$4:$AF$12,章节关卡!A21)</f>
        <v>70</v>
      </c>
      <c r="L21" s="24" t="s">
        <v>430</v>
      </c>
      <c r="M21" s="24">
        <f t="shared" ref="M21" si="22">VLOOKUP(L21,$AM$3:$AN$36,2,FALSE)</f>
        <v>1603004</v>
      </c>
      <c r="N21" s="24">
        <f t="shared" si="11"/>
        <v>16</v>
      </c>
      <c r="O21" s="24">
        <f>INDEX(关卡产出!$AH$4:$AH$12,章节关卡!$A21)</f>
        <v>20</v>
      </c>
      <c r="AF21" s="24" t="str">
        <f t="shared" si="12"/>
        <v>1401002#400#14|1401003#140#14|1603004#40#16</v>
      </c>
      <c r="AG21" s="24" t="str">
        <f t="shared" si="8"/>
        <v>1401002#1000#14|1401003#350#14|1603004#100#16</v>
      </c>
      <c r="AH21" s="24" t="str">
        <f t="shared" si="8"/>
        <v>1401002#200#14|1401003#70#14|1603004#20#16</v>
      </c>
      <c r="AJ21" s="24" t="str">
        <f t="shared" si="9"/>
        <v>1401002#14|1401003#14|1603004#16</v>
      </c>
      <c r="AM21" t="s">
        <v>407</v>
      </c>
      <c r="AN21">
        <v>1603007</v>
      </c>
      <c r="AO21">
        <v>16</v>
      </c>
    </row>
    <row r="22" spans="1:41" x14ac:dyDescent="0.2">
      <c r="A22" s="24">
        <v>3</v>
      </c>
      <c r="B22" s="24">
        <v>4</v>
      </c>
      <c r="C22" s="24">
        <f t="shared" si="3"/>
        <v>3</v>
      </c>
      <c r="D22" s="24" t="s">
        <v>426</v>
      </c>
      <c r="E22" s="24">
        <f t="shared" si="4"/>
        <v>1401002</v>
      </c>
      <c r="F22" s="24">
        <f t="shared" si="5"/>
        <v>14</v>
      </c>
      <c r="G22" s="24">
        <f>INDEX(关卡产出!$AG$4:$AG$12,章节关卡!$A22)</f>
        <v>200</v>
      </c>
      <c r="H22" s="24" t="s">
        <v>429</v>
      </c>
      <c r="I22" s="24">
        <f t="shared" si="0"/>
        <v>1401004</v>
      </c>
      <c r="J22" s="24">
        <f t="shared" si="6"/>
        <v>14</v>
      </c>
      <c r="K22" s="24">
        <f>INDEX(关卡产出!$AF$4:$AF$12,章节关卡!A22)</f>
        <v>70</v>
      </c>
      <c r="L22" s="24" t="s">
        <v>401</v>
      </c>
      <c r="M22" s="24">
        <f t="shared" ref="M22" si="23">VLOOKUP(L22,$AM$3:$AN$36,2,FALSE)</f>
        <v>1603001</v>
      </c>
      <c r="N22" s="24">
        <f t="shared" si="11"/>
        <v>16</v>
      </c>
      <c r="O22" s="24">
        <f>INDEX(关卡产出!$AH$4:$AH$12,章节关卡!$A22)</f>
        <v>20</v>
      </c>
      <c r="AF22" s="24" t="str">
        <f t="shared" si="12"/>
        <v>1401002#400#14|1401004#140#14|1603001#40#16</v>
      </c>
      <c r="AG22" s="24" t="str">
        <f t="shared" si="8"/>
        <v>1401002#1000#14|1401004#350#14|1603001#100#16</v>
      </c>
      <c r="AH22" s="24" t="str">
        <f t="shared" si="8"/>
        <v>1401002#200#14|1401004#70#14|1603001#20#16</v>
      </c>
      <c r="AJ22" s="24" t="str">
        <f t="shared" si="9"/>
        <v>1401002#14|1401004#14|1603001#16</v>
      </c>
      <c r="AM22" t="s">
        <v>408</v>
      </c>
      <c r="AN22">
        <v>1603008</v>
      </c>
      <c r="AO22">
        <v>16</v>
      </c>
    </row>
    <row r="23" spans="1:41" x14ac:dyDescent="0.2">
      <c r="A23" s="24">
        <v>3</v>
      </c>
      <c r="B23" s="24">
        <v>5</v>
      </c>
      <c r="C23" s="24">
        <f t="shared" si="3"/>
        <v>3</v>
      </c>
      <c r="D23" s="24" t="s">
        <v>426</v>
      </c>
      <c r="E23" s="24">
        <f t="shared" si="4"/>
        <v>1401002</v>
      </c>
      <c r="F23" s="24">
        <f t="shared" si="5"/>
        <v>14</v>
      </c>
      <c r="G23" s="24">
        <f>INDEX(关卡产出!$AG$4:$AG$12,章节关卡!$A23)</f>
        <v>200</v>
      </c>
      <c r="H23" s="24" t="s">
        <v>428</v>
      </c>
      <c r="I23" s="24">
        <f t="shared" si="0"/>
        <v>1401003</v>
      </c>
      <c r="J23" s="24">
        <f t="shared" si="6"/>
        <v>14</v>
      </c>
      <c r="K23" s="24">
        <f>INDEX(关卡产出!$AF$4:$AF$12,章节关卡!A23)</f>
        <v>70</v>
      </c>
      <c r="L23" s="24" t="s">
        <v>430</v>
      </c>
      <c r="M23" s="24">
        <f t="shared" ref="M23" si="24">VLOOKUP(L23,$AM$3:$AN$36,2,FALSE)</f>
        <v>1603004</v>
      </c>
      <c r="N23" s="24">
        <f t="shared" si="11"/>
        <v>16</v>
      </c>
      <c r="O23" s="24">
        <f>INDEX(关卡产出!$AH$4:$AH$12,章节关卡!$A23)</f>
        <v>20</v>
      </c>
      <c r="AF23" s="24" t="str">
        <f t="shared" si="12"/>
        <v>1401002#400#14|1401003#140#14|1603004#40#16</v>
      </c>
      <c r="AG23" s="24" t="str">
        <f t="shared" si="8"/>
        <v>1401002#1000#14|1401003#350#14|1603004#100#16</v>
      </c>
      <c r="AH23" s="24" t="str">
        <f t="shared" si="8"/>
        <v>1401002#200#14|1401003#70#14|1603004#20#16</v>
      </c>
      <c r="AJ23" s="24" t="str">
        <f t="shared" si="9"/>
        <v>1401002#14|1401003#14|1603004#16</v>
      </c>
      <c r="AM23" t="s">
        <v>409</v>
      </c>
      <c r="AN23">
        <v>1603009</v>
      </c>
      <c r="AO23">
        <v>16</v>
      </c>
    </row>
    <row r="24" spans="1:41" x14ac:dyDescent="0.2">
      <c r="A24" s="24">
        <v>3</v>
      </c>
      <c r="B24" s="24">
        <v>6</v>
      </c>
      <c r="C24" s="24">
        <f t="shared" si="3"/>
        <v>3</v>
      </c>
      <c r="D24" s="24" t="s">
        <v>426</v>
      </c>
      <c r="E24" s="24">
        <f t="shared" si="4"/>
        <v>1401002</v>
      </c>
      <c r="F24" s="24">
        <f t="shared" si="5"/>
        <v>14</v>
      </c>
      <c r="G24" s="24">
        <f>INDEX(关卡产出!$AG$4:$AG$12,章节关卡!$A24)</f>
        <v>200</v>
      </c>
      <c r="H24" s="24" t="s">
        <v>429</v>
      </c>
      <c r="I24" s="24">
        <f t="shared" si="0"/>
        <v>1401004</v>
      </c>
      <c r="J24" s="24">
        <f t="shared" si="6"/>
        <v>14</v>
      </c>
      <c r="K24" s="24">
        <f>INDEX(关卡产出!$AF$4:$AF$12,章节关卡!A24)</f>
        <v>70</v>
      </c>
      <c r="L24" s="24" t="s">
        <v>401</v>
      </c>
      <c r="M24" s="24">
        <f t="shared" ref="M24" si="25">VLOOKUP(L24,$AM$3:$AN$36,2,FALSE)</f>
        <v>1603001</v>
      </c>
      <c r="N24" s="24">
        <f t="shared" si="11"/>
        <v>16</v>
      </c>
      <c r="O24" s="24">
        <f>INDEX(关卡产出!$AH$4:$AH$12,章节关卡!$A24)</f>
        <v>20</v>
      </c>
      <c r="AF24" s="24" t="str">
        <f t="shared" si="12"/>
        <v>1401002#400#14|1401004#140#14|1603001#40#16</v>
      </c>
      <c r="AG24" s="24" t="str">
        <f t="shared" si="8"/>
        <v>1401002#1000#14|1401004#350#14|1603001#100#16</v>
      </c>
      <c r="AH24" s="24" t="str">
        <f t="shared" si="8"/>
        <v>1401002#200#14|1401004#70#14|1603001#20#16</v>
      </c>
      <c r="AJ24" s="24" t="str">
        <f t="shared" si="9"/>
        <v>1401002#14|1401004#14|1603001#16</v>
      </c>
      <c r="AM24" t="s">
        <v>410</v>
      </c>
      <c r="AN24">
        <v>1603010</v>
      </c>
      <c r="AO24">
        <v>16</v>
      </c>
    </row>
    <row r="25" spans="1:41" x14ac:dyDescent="0.2">
      <c r="A25" s="24">
        <v>3</v>
      </c>
      <c r="B25" s="24">
        <v>7</v>
      </c>
      <c r="C25" s="24">
        <f t="shared" si="3"/>
        <v>3</v>
      </c>
      <c r="D25" s="24" t="s">
        <v>426</v>
      </c>
      <c r="E25" s="24">
        <f t="shared" si="4"/>
        <v>1401002</v>
      </c>
      <c r="F25" s="24">
        <f t="shared" si="5"/>
        <v>14</v>
      </c>
      <c r="G25" s="24">
        <f>INDEX(关卡产出!$AG$4:$AG$12,章节关卡!$A25)</f>
        <v>200</v>
      </c>
      <c r="H25" s="24" t="s">
        <v>428</v>
      </c>
      <c r="I25" s="24">
        <f t="shared" si="0"/>
        <v>1401003</v>
      </c>
      <c r="J25" s="24">
        <f t="shared" si="6"/>
        <v>14</v>
      </c>
      <c r="K25" s="24">
        <f>INDEX(关卡产出!$AF$4:$AF$12,章节关卡!A25)</f>
        <v>70</v>
      </c>
      <c r="L25" s="24" t="s">
        <v>430</v>
      </c>
      <c r="M25" s="24">
        <f t="shared" ref="M25" si="26">VLOOKUP(L25,$AM$3:$AN$36,2,FALSE)</f>
        <v>1603004</v>
      </c>
      <c r="N25" s="24">
        <f t="shared" si="11"/>
        <v>16</v>
      </c>
      <c r="O25" s="24">
        <f>INDEX(关卡产出!$AH$4:$AH$12,章节关卡!$A25)</f>
        <v>20</v>
      </c>
      <c r="AF25" s="24" t="str">
        <f t="shared" si="12"/>
        <v>1401002#400#14|1401003#140#14|1603004#40#16</v>
      </c>
      <c r="AG25" s="24" t="str">
        <f t="shared" si="8"/>
        <v>1401002#1000#14|1401003#350#14|1603004#100#16</v>
      </c>
      <c r="AH25" s="24" t="str">
        <f t="shared" si="8"/>
        <v>1401002#200#14|1401003#70#14|1603004#20#16</v>
      </c>
      <c r="AJ25" s="24" t="str">
        <f t="shared" si="9"/>
        <v>1401002#14|1401003#14|1603004#16</v>
      </c>
      <c r="AM25" t="s">
        <v>411</v>
      </c>
      <c r="AN25">
        <v>1603011</v>
      </c>
      <c r="AO25">
        <v>16</v>
      </c>
    </row>
    <row r="26" spans="1:41" x14ac:dyDescent="0.2">
      <c r="A26" s="24">
        <v>3</v>
      </c>
      <c r="B26" s="24">
        <v>8</v>
      </c>
      <c r="C26" s="24">
        <f t="shared" si="3"/>
        <v>3</v>
      </c>
      <c r="D26" s="24" t="s">
        <v>426</v>
      </c>
      <c r="E26" s="24">
        <f t="shared" si="4"/>
        <v>1401002</v>
      </c>
      <c r="F26" s="24">
        <f t="shared" si="5"/>
        <v>14</v>
      </c>
      <c r="G26" s="24">
        <f>INDEX(关卡产出!$AG$4:$AG$12,章节关卡!$A26)</f>
        <v>200</v>
      </c>
      <c r="H26" s="24" t="s">
        <v>430</v>
      </c>
      <c r="I26" s="24">
        <f t="shared" si="0"/>
        <v>1603004</v>
      </c>
      <c r="J26" s="24">
        <f t="shared" si="6"/>
        <v>16</v>
      </c>
      <c r="K26" s="24">
        <f>INDEX(关卡产出!$AH$4:$AH$12,章节关卡!$A26)</f>
        <v>20</v>
      </c>
      <c r="L26" s="24" t="s">
        <v>401</v>
      </c>
      <c r="M26" s="24">
        <f t="shared" ref="M26" si="27">VLOOKUP(L26,$AM$3:$AN$36,2,FALSE)</f>
        <v>1603001</v>
      </c>
      <c r="N26" s="24">
        <f t="shared" si="11"/>
        <v>16</v>
      </c>
      <c r="O26" s="24">
        <f>INDEX(关卡产出!$AH$4:$AH$12,章节关卡!$A26)</f>
        <v>20</v>
      </c>
      <c r="AF26" s="24" t="str">
        <f t="shared" si="12"/>
        <v>1401002#400#14|1603004#40#16|1603001#40#16</v>
      </c>
      <c r="AG26" s="24" t="str">
        <f t="shared" si="12"/>
        <v>1401002#1000#14|1603004#100#16|1603001#100#16</v>
      </c>
      <c r="AH26" s="24" t="str">
        <f t="shared" si="12"/>
        <v>1401002#200#14|1603004#20#16|1603001#20#16</v>
      </c>
      <c r="AJ26" s="24" t="str">
        <f t="shared" si="9"/>
        <v>1401002#14|1603004#16|1603001#16</v>
      </c>
      <c r="AM26" t="s">
        <v>412</v>
      </c>
      <c r="AN26">
        <v>1603012</v>
      </c>
      <c r="AO26">
        <v>16</v>
      </c>
    </row>
    <row r="27" spans="1:41" x14ac:dyDescent="0.2">
      <c r="A27" s="24">
        <v>3</v>
      </c>
      <c r="B27" s="24">
        <v>9</v>
      </c>
      <c r="C27" s="24">
        <f t="shared" si="3"/>
        <v>3</v>
      </c>
      <c r="D27" s="24" t="s">
        <v>426</v>
      </c>
      <c r="E27" s="24">
        <f t="shared" si="4"/>
        <v>1401002</v>
      </c>
      <c r="F27" s="24">
        <f t="shared" si="5"/>
        <v>14</v>
      </c>
      <c r="G27" s="24">
        <f>INDEX(关卡产出!$AG$4:$AG$12,章节关卡!$A27)</f>
        <v>200</v>
      </c>
      <c r="H27" s="24" t="s">
        <v>428</v>
      </c>
      <c r="I27" s="24">
        <f t="shared" si="0"/>
        <v>1401003</v>
      </c>
      <c r="J27" s="24">
        <f t="shared" si="6"/>
        <v>14</v>
      </c>
      <c r="K27" s="24">
        <f>INDEX(关卡产出!$AF$4:$AF$12,章节关卡!A27)</f>
        <v>70</v>
      </c>
      <c r="L27" s="24" t="s">
        <v>430</v>
      </c>
      <c r="M27" s="24">
        <f t="shared" ref="M27" si="28">VLOOKUP(L27,$AM$3:$AN$36,2,FALSE)</f>
        <v>1603004</v>
      </c>
      <c r="N27" s="24">
        <f t="shared" si="11"/>
        <v>16</v>
      </c>
      <c r="O27" s="24">
        <f>INDEX(关卡产出!$AH$4:$AH$12,章节关卡!$A27)</f>
        <v>20</v>
      </c>
      <c r="AF27" s="24" t="str">
        <f t="shared" si="12"/>
        <v>1401002#400#14|1401003#140#14|1603004#40#16</v>
      </c>
      <c r="AG27" s="24" t="str">
        <f t="shared" si="12"/>
        <v>1401002#1000#14|1401003#350#14|1603004#100#16</v>
      </c>
      <c r="AH27" s="24" t="str">
        <f t="shared" si="12"/>
        <v>1401002#200#14|1401003#70#14|1603004#20#16</v>
      </c>
      <c r="AJ27" s="24" t="str">
        <f t="shared" si="9"/>
        <v>1401002#14|1401003#14|1603004#16</v>
      </c>
      <c r="AM27" t="s">
        <v>413</v>
      </c>
      <c r="AN27">
        <v>1603013</v>
      </c>
      <c r="AO27">
        <v>16</v>
      </c>
    </row>
    <row r="28" spans="1:41" x14ac:dyDescent="0.2">
      <c r="A28" s="24">
        <v>3</v>
      </c>
      <c r="B28" s="24">
        <v>10</v>
      </c>
      <c r="C28" s="24">
        <f t="shared" si="3"/>
        <v>3</v>
      </c>
      <c r="D28" s="24" t="s">
        <v>426</v>
      </c>
      <c r="E28" s="24">
        <f t="shared" si="4"/>
        <v>1401002</v>
      </c>
      <c r="F28" s="24">
        <f t="shared" si="5"/>
        <v>14</v>
      </c>
      <c r="G28" s="24">
        <f>INDEX(关卡产出!$AG$4:$AG$12,章节关卡!$A28)</f>
        <v>200</v>
      </c>
      <c r="H28" s="24" t="s">
        <v>429</v>
      </c>
      <c r="I28" s="24">
        <f t="shared" si="0"/>
        <v>1401004</v>
      </c>
      <c r="J28" s="24">
        <f t="shared" si="6"/>
        <v>14</v>
      </c>
      <c r="K28" s="24">
        <f>INDEX(关卡产出!$AF$4:$AF$12,章节关卡!A28)</f>
        <v>70</v>
      </c>
      <c r="L28" s="24" t="s">
        <v>401</v>
      </c>
      <c r="M28" s="24">
        <f t="shared" ref="M28" si="29">VLOOKUP(L28,$AM$3:$AN$36,2,FALSE)</f>
        <v>1603001</v>
      </c>
      <c r="N28" s="24">
        <f t="shared" si="11"/>
        <v>16</v>
      </c>
      <c r="O28" s="24">
        <f>INDEX(关卡产出!$AH$4:$AH$12,章节关卡!$A28)</f>
        <v>20</v>
      </c>
      <c r="AF28" s="24" t="str">
        <f t="shared" si="12"/>
        <v>1401002#400#14|1401004#140#14|1603001#40#16</v>
      </c>
      <c r="AG28" s="24" t="str">
        <f t="shared" si="12"/>
        <v>1401002#1000#14|1401004#350#14|1603001#100#16</v>
      </c>
      <c r="AH28" s="24" t="str">
        <f t="shared" si="12"/>
        <v>1401002#200#14|1401004#70#14|1603001#20#16</v>
      </c>
      <c r="AJ28" s="24" t="str">
        <f t="shared" si="9"/>
        <v>1401002#14|1401004#14|1603001#16</v>
      </c>
      <c r="AM28" t="s">
        <v>414</v>
      </c>
      <c r="AN28">
        <v>1603014</v>
      </c>
      <c r="AO28">
        <v>16</v>
      </c>
    </row>
    <row r="29" spans="1:41" x14ac:dyDescent="0.2">
      <c r="A29" s="24">
        <v>3</v>
      </c>
      <c r="B29" s="24">
        <v>11</v>
      </c>
      <c r="C29" s="24">
        <f t="shared" si="3"/>
        <v>3</v>
      </c>
      <c r="D29" s="24" t="s">
        <v>426</v>
      </c>
      <c r="E29" s="24">
        <f t="shared" si="4"/>
        <v>1401002</v>
      </c>
      <c r="F29" s="24">
        <f t="shared" si="5"/>
        <v>14</v>
      </c>
      <c r="G29" s="24">
        <f>INDEX(关卡产出!$AG$4:$AG$12,章节关卡!$A29)</f>
        <v>200</v>
      </c>
      <c r="H29" s="24" t="s">
        <v>428</v>
      </c>
      <c r="I29" s="24">
        <f t="shared" si="0"/>
        <v>1401003</v>
      </c>
      <c r="J29" s="24">
        <f t="shared" si="6"/>
        <v>14</v>
      </c>
      <c r="K29" s="24">
        <f>INDEX(关卡产出!$AF$4:$AF$12,章节关卡!A29)</f>
        <v>70</v>
      </c>
      <c r="L29" s="24" t="s">
        <v>430</v>
      </c>
      <c r="M29" s="24">
        <f t="shared" ref="M29" si="30">VLOOKUP(L29,$AM$3:$AN$36,2,FALSE)</f>
        <v>1603004</v>
      </c>
      <c r="N29" s="24">
        <f t="shared" si="11"/>
        <v>16</v>
      </c>
      <c r="O29" s="24">
        <f>INDEX(关卡产出!$AH$4:$AH$12,章节关卡!$A29)</f>
        <v>20</v>
      </c>
      <c r="AF29" s="24" t="str">
        <f t="shared" si="12"/>
        <v>1401002#400#14|1401003#140#14|1603004#40#16</v>
      </c>
      <c r="AG29" s="24" t="str">
        <f t="shared" si="12"/>
        <v>1401002#1000#14|1401003#350#14|1603004#100#16</v>
      </c>
      <c r="AH29" s="24" t="str">
        <f t="shared" si="12"/>
        <v>1401002#200#14|1401003#70#14|1603004#20#16</v>
      </c>
      <c r="AJ29" s="24" t="str">
        <f t="shared" si="9"/>
        <v>1401002#14|1401003#14|1603004#16</v>
      </c>
      <c r="AM29" t="s">
        <v>415</v>
      </c>
      <c r="AN29">
        <v>1603015</v>
      </c>
      <c r="AO29">
        <v>16</v>
      </c>
    </row>
    <row r="30" spans="1:41" x14ac:dyDescent="0.2">
      <c r="A30" s="24">
        <v>3</v>
      </c>
      <c r="B30" s="24">
        <v>12</v>
      </c>
      <c r="C30" s="24">
        <f t="shared" si="3"/>
        <v>3</v>
      </c>
      <c r="D30" s="24" t="s">
        <v>426</v>
      </c>
      <c r="E30" s="24">
        <f t="shared" si="4"/>
        <v>1401002</v>
      </c>
      <c r="F30" s="24">
        <f t="shared" si="5"/>
        <v>14</v>
      </c>
      <c r="G30" s="24">
        <f>INDEX(关卡产出!$AG$4:$AG$12,章节关卡!$A30)</f>
        <v>200</v>
      </c>
      <c r="H30" s="24" t="s">
        <v>429</v>
      </c>
      <c r="I30" s="24">
        <f t="shared" si="0"/>
        <v>1401004</v>
      </c>
      <c r="J30" s="24">
        <f t="shared" si="6"/>
        <v>14</v>
      </c>
      <c r="K30" s="24">
        <f>INDEX(关卡产出!$AF$4:$AF$12,章节关卡!A30)</f>
        <v>70</v>
      </c>
      <c r="L30" s="24" t="s">
        <v>401</v>
      </c>
      <c r="M30" s="24">
        <f t="shared" ref="M30" si="31">VLOOKUP(L30,$AM$3:$AN$36,2,FALSE)</f>
        <v>1603001</v>
      </c>
      <c r="N30" s="24">
        <f t="shared" si="11"/>
        <v>16</v>
      </c>
      <c r="O30" s="24">
        <f>INDEX(关卡产出!$AH$4:$AH$12,章节关卡!$A30)</f>
        <v>20</v>
      </c>
      <c r="AF30" s="24" t="str">
        <f t="shared" si="12"/>
        <v>1401002#400#14|1401004#140#14|1603001#40#16</v>
      </c>
      <c r="AG30" s="24" t="str">
        <f t="shared" si="12"/>
        <v>1401002#1000#14|1401004#350#14|1603001#100#16</v>
      </c>
      <c r="AH30" s="24" t="str">
        <f t="shared" si="12"/>
        <v>1401002#200#14|1401004#70#14|1603001#20#16</v>
      </c>
      <c r="AJ30" s="24" t="str">
        <f t="shared" si="9"/>
        <v>1401002#14|1401004#14|1603001#16</v>
      </c>
      <c r="AM30" t="s">
        <v>416</v>
      </c>
      <c r="AN30">
        <v>1603016</v>
      </c>
      <c r="AO30">
        <v>16</v>
      </c>
    </row>
    <row r="31" spans="1:41" x14ac:dyDescent="0.2">
      <c r="A31" s="24">
        <v>3</v>
      </c>
      <c r="B31" s="24">
        <v>13</v>
      </c>
      <c r="C31" s="24">
        <f t="shared" si="3"/>
        <v>3</v>
      </c>
      <c r="D31" s="24" t="s">
        <v>426</v>
      </c>
      <c r="E31" s="24">
        <f t="shared" si="4"/>
        <v>1401002</v>
      </c>
      <c r="F31" s="24">
        <f t="shared" si="5"/>
        <v>14</v>
      </c>
      <c r="G31" s="24">
        <f>INDEX(关卡产出!$AG$4:$AG$12,章节关卡!$A31)</f>
        <v>200</v>
      </c>
      <c r="H31" s="24" t="s">
        <v>428</v>
      </c>
      <c r="I31" s="24">
        <f t="shared" si="0"/>
        <v>1401003</v>
      </c>
      <c r="J31" s="24">
        <f t="shared" si="6"/>
        <v>14</v>
      </c>
      <c r="K31" s="24">
        <f>INDEX(关卡产出!$AF$4:$AF$12,章节关卡!A31)</f>
        <v>70</v>
      </c>
      <c r="L31" s="24" t="s">
        <v>430</v>
      </c>
      <c r="M31" s="24">
        <f t="shared" ref="M31" si="32">VLOOKUP(L31,$AM$3:$AN$36,2,FALSE)</f>
        <v>1603004</v>
      </c>
      <c r="N31" s="24">
        <f t="shared" si="11"/>
        <v>16</v>
      </c>
      <c r="O31" s="24">
        <f>INDEX(关卡产出!$AH$4:$AH$12,章节关卡!$A31)</f>
        <v>20</v>
      </c>
      <c r="AF31" s="24" t="str">
        <f t="shared" si="12"/>
        <v>1401002#400#14|1401003#140#14|1603004#40#16</v>
      </c>
      <c r="AG31" s="24" t="str">
        <f t="shared" si="12"/>
        <v>1401002#1000#14|1401003#350#14|1603004#100#16</v>
      </c>
      <c r="AH31" s="24" t="str">
        <f t="shared" si="12"/>
        <v>1401002#200#14|1401003#70#14|1603004#20#16</v>
      </c>
      <c r="AJ31" s="24" t="str">
        <f t="shared" si="9"/>
        <v>1401002#14|1401003#14|1603004#16</v>
      </c>
      <c r="AM31" t="s">
        <v>417</v>
      </c>
      <c r="AN31">
        <v>1603017</v>
      </c>
      <c r="AO31">
        <v>16</v>
      </c>
    </row>
    <row r="32" spans="1:41" x14ac:dyDescent="0.2">
      <c r="A32" s="24">
        <v>3</v>
      </c>
      <c r="B32" s="24">
        <v>14</v>
      </c>
      <c r="C32" s="24">
        <f t="shared" si="3"/>
        <v>3</v>
      </c>
      <c r="D32" s="24" t="s">
        <v>426</v>
      </c>
      <c r="E32" s="24">
        <f t="shared" si="4"/>
        <v>1401002</v>
      </c>
      <c r="F32" s="24">
        <f t="shared" si="5"/>
        <v>14</v>
      </c>
      <c r="G32" s="24">
        <f>INDEX(关卡产出!$AG$4:$AG$12,章节关卡!$A32)</f>
        <v>200</v>
      </c>
      <c r="H32" s="24" t="s">
        <v>429</v>
      </c>
      <c r="I32" s="24">
        <f t="shared" si="0"/>
        <v>1401004</v>
      </c>
      <c r="J32" s="24">
        <f t="shared" si="6"/>
        <v>14</v>
      </c>
      <c r="K32" s="24">
        <f>INDEX(关卡产出!$AF$4:$AF$12,章节关卡!A32)</f>
        <v>70</v>
      </c>
      <c r="L32" s="24" t="s">
        <v>428</v>
      </c>
      <c r="M32" s="24">
        <f t="shared" ref="M32" si="33">VLOOKUP(L32,$AM$3:$AN$36,2,FALSE)</f>
        <v>1401003</v>
      </c>
      <c r="N32" s="24">
        <f t="shared" si="11"/>
        <v>14</v>
      </c>
      <c r="O32" s="24">
        <f>INDEX(关卡产出!$AF$4:$AF$12,章节关卡!$A32)</f>
        <v>70</v>
      </c>
      <c r="AF32" s="24" t="str">
        <f t="shared" si="12"/>
        <v>1401002#400#14|1401004#140#14|1401003#140#14</v>
      </c>
      <c r="AG32" s="24" t="str">
        <f t="shared" si="12"/>
        <v>1401002#1000#14|1401004#350#14|1401003#350#14</v>
      </c>
      <c r="AH32" s="24" t="str">
        <f t="shared" si="12"/>
        <v>1401002#200#14|1401004#70#14|1401003#70#14</v>
      </c>
      <c r="AJ32" s="24" t="str">
        <f t="shared" si="9"/>
        <v>1401002#14|1401004#14|1401003#14</v>
      </c>
      <c r="AM32" t="s">
        <v>418</v>
      </c>
      <c r="AN32">
        <v>1603018</v>
      </c>
      <c r="AO32">
        <v>16</v>
      </c>
    </row>
    <row r="33" spans="1:41" x14ac:dyDescent="0.2">
      <c r="A33" s="24">
        <v>3</v>
      </c>
      <c r="B33" s="24">
        <v>15</v>
      </c>
      <c r="C33" s="24">
        <f t="shared" si="3"/>
        <v>3</v>
      </c>
      <c r="D33" s="24" t="s">
        <v>426</v>
      </c>
      <c r="E33" s="24">
        <f t="shared" si="4"/>
        <v>1401002</v>
      </c>
      <c r="F33" s="24">
        <f t="shared" si="5"/>
        <v>14</v>
      </c>
      <c r="G33" s="24">
        <f>INDEX(关卡产出!$AG$4:$AG$12,章节关卡!$A33)</f>
        <v>200</v>
      </c>
      <c r="H33" s="24" t="s">
        <v>430</v>
      </c>
      <c r="I33" s="24">
        <f t="shared" si="0"/>
        <v>1603004</v>
      </c>
      <c r="J33" s="24">
        <f t="shared" si="6"/>
        <v>16</v>
      </c>
      <c r="K33" s="24">
        <f>INDEX(关卡产出!$AH$4:$AH$12,章节关卡!$A33)</f>
        <v>20</v>
      </c>
      <c r="L33" s="24" t="s">
        <v>401</v>
      </c>
      <c r="M33" s="24">
        <f t="shared" ref="M33" si="34">VLOOKUP(L33,$AM$3:$AN$36,2,FALSE)</f>
        <v>1603001</v>
      </c>
      <c r="N33" s="24">
        <f t="shared" si="11"/>
        <v>16</v>
      </c>
      <c r="O33" s="24">
        <f>INDEX(关卡产出!$AH$4:$AH$12,章节关卡!$A33)</f>
        <v>20</v>
      </c>
      <c r="AF33" s="24" t="str">
        <f t="shared" si="12"/>
        <v>1401002#400#14|1603004#40#16|1603001#40#16</v>
      </c>
      <c r="AG33" s="24" t="str">
        <f t="shared" si="12"/>
        <v>1401002#1000#14|1603004#100#16|1603001#100#16</v>
      </c>
      <c r="AH33" s="24" t="str">
        <f t="shared" si="12"/>
        <v>1401002#200#14|1603004#20#16|1603001#20#16</v>
      </c>
      <c r="AJ33" s="24" t="str">
        <f t="shared" si="9"/>
        <v>1401002#14|1603004#16|1603001#16</v>
      </c>
      <c r="AM33" t="s">
        <v>419</v>
      </c>
      <c r="AN33">
        <v>1603019</v>
      </c>
      <c r="AO33">
        <v>16</v>
      </c>
    </row>
    <row r="34" spans="1:41" x14ac:dyDescent="0.2">
      <c r="A34">
        <v>4</v>
      </c>
      <c r="B34" s="24">
        <v>1</v>
      </c>
      <c r="C34" s="24">
        <f t="shared" si="3"/>
        <v>4</v>
      </c>
      <c r="D34" s="24" t="s">
        <v>426</v>
      </c>
      <c r="E34" s="24">
        <f t="shared" si="4"/>
        <v>1401002</v>
      </c>
      <c r="F34" s="24">
        <f t="shared" si="5"/>
        <v>14</v>
      </c>
      <c r="G34" s="24">
        <f>INDEX(关卡产出!$AG$4:$AG$12,章节关卡!$A34)</f>
        <v>250</v>
      </c>
      <c r="H34" s="24" t="s">
        <v>428</v>
      </c>
      <c r="I34" s="24">
        <f t="shared" si="0"/>
        <v>1401003</v>
      </c>
      <c r="J34" s="24">
        <f t="shared" si="6"/>
        <v>14</v>
      </c>
      <c r="K34" s="24">
        <f>INDEX(关卡产出!$AF$4:$AF$12,章节关卡!A34)</f>
        <v>80</v>
      </c>
      <c r="L34" s="24" t="s">
        <v>405</v>
      </c>
      <c r="M34" s="24">
        <f t="shared" ref="M34" si="35">VLOOKUP(L34,$AM$3:$AN$36,2,FALSE)</f>
        <v>1603005</v>
      </c>
      <c r="N34" s="24">
        <f t="shared" si="11"/>
        <v>16</v>
      </c>
      <c r="O34" s="24">
        <f>INDEX(关卡产出!$AI$4:$AI$12,章节关卡!$A34)</f>
        <v>5</v>
      </c>
      <c r="P34" t="s">
        <v>431</v>
      </c>
      <c r="Q34" s="24">
        <f>VLOOKUP(P34,$AM$3:$AN$36,2,FALSE)</f>
        <v>1603007</v>
      </c>
      <c r="R34" s="24">
        <f>VLOOKUP(P34,$AM$3:$AO$36,3,FALSE)</f>
        <v>16</v>
      </c>
      <c r="S34" s="24">
        <f>INDEX(关卡产出!$AK$4:$AK$12,章节关卡!$A34)</f>
        <v>1</v>
      </c>
      <c r="AF34" s="24" t="str">
        <f>$E34&amp;"#"&amp;$G34*AF$2&amp;"#"&amp;$F34&amp;"|"&amp;$I34&amp;"#"&amp;$K34*AF$2&amp;"#"&amp;$J34&amp;"|"&amp;$M34&amp;"#"&amp;$O34*AF$2&amp;"#"&amp;$N34&amp;"|"&amp;$Q34&amp;"#"&amp;$S34*AF$2&amp;"#"&amp;$R34</f>
        <v>1401002#500#14|1401003#160#14|1603005#10#16|1603007#2#16</v>
      </c>
      <c r="AG34" s="24" t="str">
        <f t="shared" ref="AG34:AH49" si="36">$E34&amp;"#"&amp;$G34*AG$2&amp;"#"&amp;$F34&amp;"|"&amp;$I34&amp;"#"&amp;$K34*AG$2&amp;"#"&amp;$J34&amp;"|"&amp;$M34&amp;"#"&amp;$O34*AG$2&amp;"#"&amp;$N34&amp;"|"&amp;$Q34&amp;"#"&amp;$S34*AG$2&amp;"#"&amp;$R34</f>
        <v>1401002#1250#14|1401003#400#14|1603005#25#16|1603007#5#16</v>
      </c>
      <c r="AH34" s="24" t="str">
        <f t="shared" si="36"/>
        <v>1401002#250#14|1401003#80#14|1603005#5#16|1603007#1#16</v>
      </c>
      <c r="AJ34" s="24" t="str">
        <f t="shared" ref="AJ34:AJ65" si="37">E34&amp;"#"&amp;F34&amp;"|"&amp;I34&amp;"#"&amp;J34&amp;"|"&amp;M34&amp;"#"&amp;N34&amp;"|"&amp;Q34&amp;"#"&amp;R34</f>
        <v>1401002#14|1401003#14|1603005#16|1603007#16</v>
      </c>
      <c r="AM34" t="s">
        <v>420</v>
      </c>
      <c r="AN34">
        <v>1603020</v>
      </c>
      <c r="AO34">
        <v>16</v>
      </c>
    </row>
    <row r="35" spans="1:41" x14ac:dyDescent="0.2">
      <c r="A35" s="24">
        <v>4</v>
      </c>
      <c r="B35" s="24">
        <v>2</v>
      </c>
      <c r="C35" s="24">
        <f t="shared" si="3"/>
        <v>4</v>
      </c>
      <c r="D35" s="24" t="s">
        <v>426</v>
      </c>
      <c r="E35" s="24">
        <f t="shared" si="4"/>
        <v>1401002</v>
      </c>
      <c r="F35" s="24">
        <f t="shared" si="5"/>
        <v>14</v>
      </c>
      <c r="G35" s="24">
        <f>INDEX(关卡产出!$AG$4:$AG$12,章节关卡!$A35)</f>
        <v>250</v>
      </c>
      <c r="H35" s="24" t="s">
        <v>429</v>
      </c>
      <c r="I35" s="24">
        <f t="shared" si="0"/>
        <v>1401004</v>
      </c>
      <c r="J35" s="24">
        <f t="shared" si="6"/>
        <v>14</v>
      </c>
      <c r="K35" s="24">
        <f>INDEX(关卡产出!$AF$4:$AF$12,章节关卡!A35)</f>
        <v>80</v>
      </c>
      <c r="L35" s="24" t="s">
        <v>402</v>
      </c>
      <c r="M35" s="24">
        <f t="shared" ref="M35" si="38">VLOOKUP(L35,$AM$3:$AN$36,2,FALSE)</f>
        <v>1603002</v>
      </c>
      <c r="N35" s="24">
        <f t="shared" si="11"/>
        <v>16</v>
      </c>
      <c r="O35" s="24">
        <f>INDEX(关卡产出!$AI$4:$AI$12,章节关卡!$A35)</f>
        <v>5</v>
      </c>
      <c r="P35" t="s">
        <v>409</v>
      </c>
      <c r="Q35" s="24">
        <f t="shared" ref="Q35" si="39">VLOOKUP(P35,$AM$3:$AN$36,2,FALSE)</f>
        <v>1603009</v>
      </c>
      <c r="R35" s="24">
        <f t="shared" ref="R35:R98" si="40">VLOOKUP(P35,$AM$3:$AO$36,3,FALSE)</f>
        <v>16</v>
      </c>
      <c r="S35" s="24">
        <f>INDEX(关卡产出!$AK$4:$AK$12,章节关卡!$A35)</f>
        <v>1</v>
      </c>
      <c r="AF35" s="24" t="str">
        <f t="shared" ref="AF35:AH66" si="41">$E35&amp;"#"&amp;$G35*AF$2&amp;"#"&amp;$F35&amp;"|"&amp;$I35&amp;"#"&amp;$K35*AF$2&amp;"#"&amp;$J35&amp;"|"&amp;$M35&amp;"#"&amp;$O35*AF$2&amp;"#"&amp;$N35&amp;"|"&amp;$Q35&amp;"#"&amp;$S35*AF$2&amp;"#"&amp;$R35</f>
        <v>1401002#500#14|1401004#160#14|1603002#10#16|1603009#2#16</v>
      </c>
      <c r="AG35" s="24" t="str">
        <f t="shared" si="36"/>
        <v>1401002#1250#14|1401004#400#14|1603002#25#16|1603009#5#16</v>
      </c>
      <c r="AH35" s="24" t="str">
        <f t="shared" si="36"/>
        <v>1401002#250#14|1401004#80#14|1603002#5#16|1603009#1#16</v>
      </c>
      <c r="AJ35" s="24" t="str">
        <f t="shared" si="37"/>
        <v>1401002#14|1401004#14|1603002#16|1603009#16</v>
      </c>
      <c r="AM35" t="s">
        <v>421</v>
      </c>
      <c r="AN35">
        <v>1603021</v>
      </c>
      <c r="AO35">
        <v>16</v>
      </c>
    </row>
    <row r="36" spans="1:41" x14ac:dyDescent="0.2">
      <c r="A36" s="24">
        <v>4</v>
      </c>
      <c r="B36" s="24">
        <v>3</v>
      </c>
      <c r="C36" s="24">
        <f t="shared" si="3"/>
        <v>4</v>
      </c>
      <c r="D36" s="24" t="s">
        <v>426</v>
      </c>
      <c r="E36" s="24">
        <f t="shared" si="4"/>
        <v>1401002</v>
      </c>
      <c r="F36" s="24">
        <f t="shared" si="5"/>
        <v>14</v>
      </c>
      <c r="G36" s="24">
        <f>INDEX(关卡产出!$AG$4:$AG$12,章节关卡!$A36)</f>
        <v>250</v>
      </c>
      <c r="H36" s="24" t="s">
        <v>413</v>
      </c>
      <c r="I36" s="24">
        <f t="shared" ref="I36:I67" si="42">VLOOKUP(H36,$AM$3:$AN$36,2,FALSE)</f>
        <v>1603013</v>
      </c>
      <c r="J36" s="24">
        <f t="shared" si="6"/>
        <v>16</v>
      </c>
      <c r="K36" s="24">
        <f>INDEX(关卡产出!$AK$4:$AK$12,章节关卡!$A36)</f>
        <v>1</v>
      </c>
      <c r="L36" s="24" t="s">
        <v>415</v>
      </c>
      <c r="M36" s="24">
        <f t="shared" ref="M36" si="43">VLOOKUP(L36,$AM$3:$AN$36,2,FALSE)</f>
        <v>1603015</v>
      </c>
      <c r="N36" s="24">
        <f t="shared" si="11"/>
        <v>16</v>
      </c>
      <c r="O36" s="24">
        <f>INDEX(关卡产出!$AK$4:$AK$12,章节关卡!$A36)</f>
        <v>1</v>
      </c>
      <c r="P36" t="s">
        <v>411</v>
      </c>
      <c r="Q36" s="24">
        <f t="shared" ref="Q36" si="44">VLOOKUP(P36,$AM$3:$AN$36,2,FALSE)</f>
        <v>1603011</v>
      </c>
      <c r="R36" s="24">
        <f t="shared" si="40"/>
        <v>16</v>
      </c>
      <c r="S36" s="24">
        <f>INDEX(关卡产出!$AK$4:$AK$12,章节关卡!$A36)</f>
        <v>1</v>
      </c>
      <c r="AF36" s="24" t="str">
        <f t="shared" si="41"/>
        <v>1401002#500#14|1603013#2#16|1603015#2#16|1603011#2#16</v>
      </c>
      <c r="AG36" s="24" t="str">
        <f t="shared" si="36"/>
        <v>1401002#1250#14|1603013#5#16|1603015#5#16|1603011#5#16</v>
      </c>
      <c r="AH36" s="24" t="str">
        <f t="shared" si="36"/>
        <v>1401002#250#14|1603013#1#16|1603015#1#16|1603011#1#16</v>
      </c>
      <c r="AJ36" s="24" t="str">
        <f t="shared" si="37"/>
        <v>1401002#14|1603013#16|1603015#16|1603011#16</v>
      </c>
      <c r="AM36" t="s">
        <v>422</v>
      </c>
      <c r="AN36">
        <v>1603022</v>
      </c>
      <c r="AO36">
        <v>16</v>
      </c>
    </row>
    <row r="37" spans="1:41" x14ac:dyDescent="0.2">
      <c r="A37" s="24">
        <v>4</v>
      </c>
      <c r="B37" s="24">
        <v>4</v>
      </c>
      <c r="C37" s="24">
        <f t="shared" si="3"/>
        <v>4</v>
      </c>
      <c r="D37" s="24" t="s">
        <v>426</v>
      </c>
      <c r="E37" s="24">
        <f t="shared" si="4"/>
        <v>1401002</v>
      </c>
      <c r="F37" s="24">
        <f t="shared" si="5"/>
        <v>14</v>
      </c>
      <c r="G37" s="24">
        <f>INDEX(关卡产出!$AG$4:$AG$12,章节关卡!$A37)</f>
        <v>250</v>
      </c>
      <c r="H37" s="24" t="s">
        <v>428</v>
      </c>
      <c r="I37" s="24">
        <f t="shared" si="42"/>
        <v>1401003</v>
      </c>
      <c r="J37" s="24">
        <f t="shared" si="6"/>
        <v>14</v>
      </c>
      <c r="K37" s="24">
        <f>INDEX(关卡产出!$AF$4:$AF$12,章节关卡!A37)</f>
        <v>80</v>
      </c>
      <c r="L37" s="24" t="s">
        <v>405</v>
      </c>
      <c r="M37" s="24">
        <f t="shared" ref="M37" si="45">VLOOKUP(L37,$AM$3:$AN$36,2,FALSE)</f>
        <v>1603005</v>
      </c>
      <c r="N37" s="24">
        <f t="shared" si="11"/>
        <v>16</v>
      </c>
      <c r="O37" s="24">
        <f>INDEX(关卡产出!$AI$4:$AI$12,章节关卡!$A37)</f>
        <v>5</v>
      </c>
      <c r="P37" t="s">
        <v>413</v>
      </c>
      <c r="Q37" s="24">
        <f t="shared" ref="Q37" si="46">VLOOKUP(P37,$AM$3:$AN$36,2,FALSE)</f>
        <v>1603013</v>
      </c>
      <c r="R37" s="24">
        <f t="shared" si="40"/>
        <v>16</v>
      </c>
      <c r="S37" s="24">
        <f>INDEX(关卡产出!$AK$4:$AK$12,章节关卡!$A37)</f>
        <v>1</v>
      </c>
      <c r="AF37" s="24" t="str">
        <f t="shared" si="41"/>
        <v>1401002#500#14|1401003#160#14|1603005#10#16|1603013#2#16</v>
      </c>
      <c r="AG37" s="24" t="str">
        <f t="shared" si="36"/>
        <v>1401002#1250#14|1401003#400#14|1603005#25#16|1603013#5#16</v>
      </c>
      <c r="AH37" s="24" t="str">
        <f t="shared" si="36"/>
        <v>1401002#250#14|1401003#80#14|1603005#5#16|1603013#1#16</v>
      </c>
      <c r="AJ37" s="24" t="str">
        <f t="shared" si="37"/>
        <v>1401002#14|1401003#14|1603005#16|1603013#16</v>
      </c>
    </row>
    <row r="38" spans="1:41" x14ac:dyDescent="0.2">
      <c r="A38" s="24">
        <v>4</v>
      </c>
      <c r="B38" s="24">
        <v>5</v>
      </c>
      <c r="C38" s="24">
        <f t="shared" si="3"/>
        <v>4</v>
      </c>
      <c r="D38" s="24" t="s">
        <v>426</v>
      </c>
      <c r="E38" s="24">
        <f t="shared" si="4"/>
        <v>1401002</v>
      </c>
      <c r="F38" s="24">
        <f t="shared" si="5"/>
        <v>14</v>
      </c>
      <c r="G38" s="24">
        <f>INDEX(关卡产出!$AG$4:$AG$12,章节关卡!$A38)</f>
        <v>250</v>
      </c>
      <c r="H38" s="24" t="s">
        <v>429</v>
      </c>
      <c r="I38" s="24">
        <f t="shared" si="42"/>
        <v>1401004</v>
      </c>
      <c r="J38" s="24">
        <f t="shared" si="6"/>
        <v>14</v>
      </c>
      <c r="K38" s="24">
        <f>INDEX(关卡产出!$AF$4:$AF$12,章节关卡!A38)</f>
        <v>80</v>
      </c>
      <c r="L38" s="24" t="s">
        <v>402</v>
      </c>
      <c r="M38" s="24">
        <f t="shared" ref="M38" si="47">VLOOKUP(L38,$AM$3:$AN$36,2,FALSE)</f>
        <v>1603002</v>
      </c>
      <c r="N38" s="24">
        <f t="shared" si="11"/>
        <v>16</v>
      </c>
      <c r="O38" s="24">
        <f>INDEX(关卡产出!$AI$4:$AI$12,章节关卡!$A38)</f>
        <v>5</v>
      </c>
      <c r="P38" t="s">
        <v>415</v>
      </c>
      <c r="Q38" s="24">
        <f t="shared" ref="Q38" si="48">VLOOKUP(P38,$AM$3:$AN$36,2,FALSE)</f>
        <v>1603015</v>
      </c>
      <c r="R38" s="24">
        <f t="shared" si="40"/>
        <v>16</v>
      </c>
      <c r="S38" s="24">
        <f>INDEX(关卡产出!$AK$4:$AK$12,章节关卡!$A38)</f>
        <v>1</v>
      </c>
      <c r="AF38" s="24" t="str">
        <f t="shared" si="41"/>
        <v>1401002#500#14|1401004#160#14|1603002#10#16|1603015#2#16</v>
      </c>
      <c r="AG38" s="24" t="str">
        <f t="shared" si="36"/>
        <v>1401002#1250#14|1401004#400#14|1603002#25#16|1603015#5#16</v>
      </c>
      <c r="AH38" s="24" t="str">
        <f t="shared" si="36"/>
        <v>1401002#250#14|1401004#80#14|1603002#5#16|1603015#1#16</v>
      </c>
      <c r="AJ38" s="24" t="str">
        <f t="shared" si="37"/>
        <v>1401002#14|1401004#14|1603002#16|1603015#16</v>
      </c>
    </row>
    <row r="39" spans="1:41" x14ac:dyDescent="0.2">
      <c r="A39" s="24">
        <v>4</v>
      </c>
      <c r="B39" s="24">
        <v>6</v>
      </c>
      <c r="C39" s="24">
        <f t="shared" si="3"/>
        <v>4</v>
      </c>
      <c r="D39" s="24" t="s">
        <v>426</v>
      </c>
      <c r="E39" s="24">
        <f t="shared" si="4"/>
        <v>1401002</v>
      </c>
      <c r="F39" s="24">
        <f t="shared" si="5"/>
        <v>14</v>
      </c>
      <c r="G39" s="24">
        <f>INDEX(关卡产出!$AG$4:$AG$12,章节关卡!$A39)</f>
        <v>250</v>
      </c>
      <c r="H39" s="24" t="s">
        <v>428</v>
      </c>
      <c r="I39" s="24">
        <f t="shared" si="42"/>
        <v>1401003</v>
      </c>
      <c r="J39" s="24">
        <f t="shared" si="6"/>
        <v>14</v>
      </c>
      <c r="K39" s="24">
        <f>INDEX(关卡产出!$AF$4:$AF$12,章节关卡!A39)</f>
        <v>80</v>
      </c>
      <c r="L39" s="24" t="s">
        <v>405</v>
      </c>
      <c r="M39" s="24">
        <f t="shared" ref="M39" si="49">VLOOKUP(L39,$AM$3:$AN$36,2,FALSE)</f>
        <v>1603005</v>
      </c>
      <c r="N39" s="24">
        <f t="shared" si="11"/>
        <v>16</v>
      </c>
      <c r="O39" s="24">
        <f>INDEX(关卡产出!$AI$4:$AI$12,章节关卡!$A39)</f>
        <v>5</v>
      </c>
      <c r="P39" s="24" t="s">
        <v>431</v>
      </c>
      <c r="Q39" s="24">
        <f t="shared" ref="Q39" si="50">VLOOKUP(P39,$AM$3:$AN$36,2,FALSE)</f>
        <v>1603007</v>
      </c>
      <c r="R39" s="24">
        <f t="shared" si="40"/>
        <v>16</v>
      </c>
      <c r="S39" s="24">
        <f>INDEX(关卡产出!$AK$4:$AK$12,章节关卡!$A39)</f>
        <v>1</v>
      </c>
      <c r="AF39" s="24" t="str">
        <f t="shared" si="41"/>
        <v>1401002#500#14|1401003#160#14|1603005#10#16|1603007#2#16</v>
      </c>
      <c r="AG39" s="24" t="str">
        <f t="shared" si="36"/>
        <v>1401002#1250#14|1401003#400#14|1603005#25#16|1603007#5#16</v>
      </c>
      <c r="AH39" s="24" t="str">
        <f t="shared" si="36"/>
        <v>1401002#250#14|1401003#80#14|1603005#5#16|1603007#1#16</v>
      </c>
      <c r="AJ39" s="24" t="str">
        <f t="shared" si="37"/>
        <v>1401002#14|1401003#14|1603005#16|1603007#16</v>
      </c>
    </row>
    <row r="40" spans="1:41" x14ac:dyDescent="0.2">
      <c r="A40" s="24">
        <v>4</v>
      </c>
      <c r="B40" s="24">
        <v>7</v>
      </c>
      <c r="C40" s="24">
        <f t="shared" si="3"/>
        <v>4</v>
      </c>
      <c r="D40" s="24" t="s">
        <v>426</v>
      </c>
      <c r="E40" s="24">
        <f t="shared" si="4"/>
        <v>1401002</v>
      </c>
      <c r="F40" s="24">
        <f t="shared" si="5"/>
        <v>14</v>
      </c>
      <c r="G40" s="24">
        <f>INDEX(关卡产出!$AG$4:$AG$12,章节关卡!$A40)</f>
        <v>250</v>
      </c>
      <c r="H40" s="24" t="s">
        <v>429</v>
      </c>
      <c r="I40" s="24">
        <f t="shared" si="42"/>
        <v>1401004</v>
      </c>
      <c r="J40" s="24">
        <f t="shared" si="6"/>
        <v>14</v>
      </c>
      <c r="K40" s="24">
        <f>INDEX(关卡产出!$AF$4:$AF$12,章节关卡!A40)</f>
        <v>80</v>
      </c>
      <c r="L40" s="24" t="s">
        <v>428</v>
      </c>
      <c r="M40" s="24">
        <f t="shared" ref="M40" si="51">VLOOKUP(L40,$AM$3:$AN$36,2,FALSE)</f>
        <v>1401003</v>
      </c>
      <c r="N40" s="24">
        <f t="shared" si="11"/>
        <v>14</v>
      </c>
      <c r="O40" s="24">
        <f>INDEX(关卡产出!$AF$4:$AF$12,章节关卡!$A40)</f>
        <v>80</v>
      </c>
      <c r="P40" s="24" t="s">
        <v>409</v>
      </c>
      <c r="Q40" s="24">
        <f t="shared" ref="Q40" si="52">VLOOKUP(P40,$AM$3:$AN$36,2,FALSE)</f>
        <v>1603009</v>
      </c>
      <c r="R40" s="24">
        <f t="shared" si="40"/>
        <v>16</v>
      </c>
      <c r="S40" s="24">
        <f>INDEX(关卡产出!$AK$4:$AK$12,章节关卡!$A40)</f>
        <v>1</v>
      </c>
      <c r="AF40" s="24" t="str">
        <f t="shared" si="41"/>
        <v>1401002#500#14|1401004#160#14|1401003#160#14|1603009#2#16</v>
      </c>
      <c r="AG40" s="24" t="str">
        <f t="shared" si="36"/>
        <v>1401002#1250#14|1401004#400#14|1401003#400#14|1603009#5#16</v>
      </c>
      <c r="AH40" s="24" t="str">
        <f t="shared" si="36"/>
        <v>1401002#250#14|1401004#80#14|1401003#80#14|1603009#1#16</v>
      </c>
      <c r="AJ40" s="24" t="str">
        <f t="shared" si="37"/>
        <v>1401002#14|1401004#14|1401003#14|1603009#16</v>
      </c>
    </row>
    <row r="41" spans="1:41" x14ac:dyDescent="0.2">
      <c r="A41" s="24">
        <v>4</v>
      </c>
      <c r="B41" s="24">
        <v>8</v>
      </c>
      <c r="C41" s="24">
        <f t="shared" si="3"/>
        <v>4</v>
      </c>
      <c r="D41" s="24" t="s">
        <v>426</v>
      </c>
      <c r="E41" s="24">
        <f t="shared" si="4"/>
        <v>1401002</v>
      </c>
      <c r="F41" s="24">
        <f t="shared" si="5"/>
        <v>14</v>
      </c>
      <c r="G41" s="24">
        <f>INDEX(关卡产出!$AG$4:$AG$12,章节关卡!$A41)</f>
        <v>250</v>
      </c>
      <c r="H41" s="24" t="s">
        <v>431</v>
      </c>
      <c r="I41" s="24">
        <f t="shared" si="42"/>
        <v>1603007</v>
      </c>
      <c r="J41" s="24">
        <f t="shared" si="6"/>
        <v>16</v>
      </c>
      <c r="K41" s="24">
        <f>INDEX(关卡产出!$AK$4:$AK$12,章节关卡!$A41)</f>
        <v>1</v>
      </c>
      <c r="L41" s="24" t="s">
        <v>409</v>
      </c>
      <c r="M41" s="24">
        <f t="shared" ref="M41" si="53">VLOOKUP(L41,$AM$3:$AN$36,2,FALSE)</f>
        <v>1603009</v>
      </c>
      <c r="N41" s="24">
        <f t="shared" si="11"/>
        <v>16</v>
      </c>
      <c r="O41" s="24">
        <f>INDEX(关卡产出!$AK$4:$AK$12,章节关卡!$A41)</f>
        <v>1</v>
      </c>
      <c r="P41" s="24" t="s">
        <v>411</v>
      </c>
      <c r="Q41" s="24">
        <f t="shared" ref="Q41" si="54">VLOOKUP(P41,$AM$3:$AN$36,2,FALSE)</f>
        <v>1603011</v>
      </c>
      <c r="R41" s="24">
        <f t="shared" si="40"/>
        <v>16</v>
      </c>
      <c r="S41" s="24">
        <f>INDEX(关卡产出!$AK$4:$AK$12,章节关卡!$A41)</f>
        <v>1</v>
      </c>
      <c r="AF41" s="24" t="str">
        <f t="shared" si="41"/>
        <v>1401002#500#14|1603007#2#16|1603009#2#16|1603011#2#16</v>
      </c>
      <c r="AG41" s="24" t="str">
        <f t="shared" si="36"/>
        <v>1401002#1250#14|1603007#5#16|1603009#5#16|1603011#5#16</v>
      </c>
      <c r="AH41" s="24" t="str">
        <f t="shared" si="36"/>
        <v>1401002#250#14|1603007#1#16|1603009#1#16|1603011#1#16</v>
      </c>
      <c r="AJ41" s="24" t="str">
        <f t="shared" si="37"/>
        <v>1401002#14|1603007#16|1603009#16|1603011#16</v>
      </c>
    </row>
    <row r="42" spans="1:41" x14ac:dyDescent="0.2">
      <c r="A42" s="24">
        <v>4</v>
      </c>
      <c r="B42" s="24">
        <v>9</v>
      </c>
      <c r="C42" s="24">
        <f t="shared" si="3"/>
        <v>4</v>
      </c>
      <c r="D42" s="24" t="s">
        <v>426</v>
      </c>
      <c r="E42" s="24">
        <f t="shared" si="4"/>
        <v>1401002</v>
      </c>
      <c r="F42" s="24">
        <f t="shared" si="5"/>
        <v>14</v>
      </c>
      <c r="G42" s="24">
        <f>INDEX(关卡产出!$AG$4:$AG$12,章节关卡!$A42)</f>
        <v>250</v>
      </c>
      <c r="H42" s="24" t="s">
        <v>428</v>
      </c>
      <c r="I42" s="24">
        <f t="shared" si="42"/>
        <v>1401003</v>
      </c>
      <c r="J42" s="24">
        <f t="shared" si="6"/>
        <v>14</v>
      </c>
      <c r="K42" s="24">
        <f>INDEX(关卡产出!$AF$4:$AF$12,章节关卡!A42)</f>
        <v>80</v>
      </c>
      <c r="L42" s="24" t="s">
        <v>405</v>
      </c>
      <c r="M42" s="24">
        <f t="shared" ref="M42" si="55">VLOOKUP(L42,$AM$3:$AN$36,2,FALSE)</f>
        <v>1603005</v>
      </c>
      <c r="N42" s="24">
        <f t="shared" si="11"/>
        <v>16</v>
      </c>
      <c r="O42" s="24">
        <f>INDEX(关卡产出!$AI$4:$AI$12,章节关卡!$A42)</f>
        <v>5</v>
      </c>
      <c r="P42" s="24" t="s">
        <v>413</v>
      </c>
      <c r="Q42" s="24">
        <f t="shared" ref="Q42" si="56">VLOOKUP(P42,$AM$3:$AN$36,2,FALSE)</f>
        <v>1603013</v>
      </c>
      <c r="R42" s="24">
        <f t="shared" si="40"/>
        <v>16</v>
      </c>
      <c r="S42" s="24">
        <f>INDEX(关卡产出!$AK$4:$AK$12,章节关卡!$A42)</f>
        <v>1</v>
      </c>
      <c r="AF42" s="24" t="str">
        <f t="shared" si="41"/>
        <v>1401002#500#14|1401003#160#14|1603005#10#16|1603013#2#16</v>
      </c>
      <c r="AG42" s="24" t="str">
        <f t="shared" si="36"/>
        <v>1401002#1250#14|1401003#400#14|1603005#25#16|1603013#5#16</v>
      </c>
      <c r="AH42" s="24" t="str">
        <f t="shared" si="36"/>
        <v>1401002#250#14|1401003#80#14|1603005#5#16|1603013#1#16</v>
      </c>
      <c r="AJ42" s="24" t="str">
        <f t="shared" si="37"/>
        <v>1401002#14|1401003#14|1603005#16|1603013#16</v>
      </c>
    </row>
    <row r="43" spans="1:41" x14ac:dyDescent="0.2">
      <c r="A43" s="24">
        <v>4</v>
      </c>
      <c r="B43" s="24">
        <v>10</v>
      </c>
      <c r="C43" s="24">
        <f t="shared" si="3"/>
        <v>4</v>
      </c>
      <c r="D43" s="24" t="s">
        <v>426</v>
      </c>
      <c r="E43" s="24">
        <f t="shared" si="4"/>
        <v>1401002</v>
      </c>
      <c r="F43" s="24">
        <f t="shared" si="5"/>
        <v>14</v>
      </c>
      <c r="G43" s="24">
        <f>INDEX(关卡产出!$AG$4:$AG$12,章节关卡!$A43)</f>
        <v>250</v>
      </c>
      <c r="H43" s="24" t="s">
        <v>429</v>
      </c>
      <c r="I43" s="24">
        <f t="shared" si="42"/>
        <v>1401004</v>
      </c>
      <c r="J43" s="24">
        <f t="shared" si="6"/>
        <v>14</v>
      </c>
      <c r="K43" s="24">
        <f>INDEX(关卡产出!$AF$4:$AF$12,章节关卡!A43)</f>
        <v>80</v>
      </c>
      <c r="L43" s="24" t="s">
        <v>402</v>
      </c>
      <c r="M43" s="24">
        <f t="shared" ref="M43" si="57">VLOOKUP(L43,$AM$3:$AN$36,2,FALSE)</f>
        <v>1603002</v>
      </c>
      <c r="N43" s="24">
        <f t="shared" si="11"/>
        <v>16</v>
      </c>
      <c r="O43" s="24">
        <f>INDEX(关卡产出!$AI$4:$AI$12,章节关卡!$A43)</f>
        <v>5</v>
      </c>
      <c r="P43" s="24" t="s">
        <v>415</v>
      </c>
      <c r="Q43" s="24">
        <f t="shared" ref="Q43" si="58">VLOOKUP(P43,$AM$3:$AN$36,2,FALSE)</f>
        <v>1603015</v>
      </c>
      <c r="R43" s="24">
        <f t="shared" si="40"/>
        <v>16</v>
      </c>
      <c r="S43" s="24">
        <f>INDEX(关卡产出!$AK$4:$AK$12,章节关卡!$A43)</f>
        <v>1</v>
      </c>
      <c r="AF43" s="24" t="str">
        <f t="shared" si="41"/>
        <v>1401002#500#14|1401004#160#14|1603002#10#16|1603015#2#16</v>
      </c>
      <c r="AG43" s="24" t="str">
        <f t="shared" si="36"/>
        <v>1401002#1250#14|1401004#400#14|1603002#25#16|1603015#5#16</v>
      </c>
      <c r="AH43" s="24" t="str">
        <f t="shared" si="36"/>
        <v>1401002#250#14|1401004#80#14|1603002#5#16|1603015#1#16</v>
      </c>
      <c r="AJ43" s="24" t="str">
        <f t="shared" si="37"/>
        <v>1401002#14|1401004#14|1603002#16|1603015#16</v>
      </c>
    </row>
    <row r="44" spans="1:41" x14ac:dyDescent="0.2">
      <c r="A44" s="24">
        <v>4</v>
      </c>
      <c r="B44" s="24">
        <v>11</v>
      </c>
      <c r="C44" s="24">
        <f t="shared" si="3"/>
        <v>4</v>
      </c>
      <c r="D44" s="24" t="s">
        <v>426</v>
      </c>
      <c r="E44" s="24">
        <f t="shared" si="4"/>
        <v>1401002</v>
      </c>
      <c r="F44" s="24">
        <f t="shared" si="5"/>
        <v>14</v>
      </c>
      <c r="G44" s="24">
        <f>INDEX(关卡产出!$AG$4:$AG$12,章节关卡!$A44)</f>
        <v>250</v>
      </c>
      <c r="H44" s="24" t="s">
        <v>428</v>
      </c>
      <c r="I44" s="24">
        <f t="shared" si="42"/>
        <v>1401003</v>
      </c>
      <c r="J44" s="24">
        <f t="shared" si="6"/>
        <v>14</v>
      </c>
      <c r="K44" s="24">
        <f>INDEX(关卡产出!$AF$4:$AF$12,章节关卡!A44)</f>
        <v>80</v>
      </c>
      <c r="L44" s="24" t="s">
        <v>405</v>
      </c>
      <c r="M44" s="24">
        <f t="shared" ref="M44" si="59">VLOOKUP(L44,$AM$3:$AN$36,2,FALSE)</f>
        <v>1603005</v>
      </c>
      <c r="N44" s="24">
        <f t="shared" si="11"/>
        <v>16</v>
      </c>
      <c r="O44" s="24">
        <f>INDEX(关卡产出!$AI$4:$AI$12,章节关卡!$A44)</f>
        <v>5</v>
      </c>
      <c r="P44" s="24" t="s">
        <v>431</v>
      </c>
      <c r="Q44" s="24">
        <f t="shared" ref="Q44" si="60">VLOOKUP(P44,$AM$3:$AN$36,2,FALSE)</f>
        <v>1603007</v>
      </c>
      <c r="R44" s="24">
        <f t="shared" si="40"/>
        <v>16</v>
      </c>
      <c r="S44" s="24">
        <f>INDEX(关卡产出!$AK$4:$AK$12,章节关卡!$A44)</f>
        <v>1</v>
      </c>
      <c r="AF44" s="24" t="str">
        <f t="shared" si="41"/>
        <v>1401002#500#14|1401003#160#14|1603005#10#16|1603007#2#16</v>
      </c>
      <c r="AG44" s="24" t="str">
        <f t="shared" si="36"/>
        <v>1401002#1250#14|1401003#400#14|1603005#25#16|1603007#5#16</v>
      </c>
      <c r="AH44" s="24" t="str">
        <f t="shared" si="36"/>
        <v>1401002#250#14|1401003#80#14|1603005#5#16|1603007#1#16</v>
      </c>
      <c r="AJ44" s="24" t="str">
        <f t="shared" si="37"/>
        <v>1401002#14|1401003#14|1603005#16|1603007#16</v>
      </c>
    </row>
    <row r="45" spans="1:41" x14ac:dyDescent="0.2">
      <c r="A45" s="24">
        <v>4</v>
      </c>
      <c r="B45" s="24">
        <v>12</v>
      </c>
      <c r="C45" s="24">
        <f t="shared" si="3"/>
        <v>4</v>
      </c>
      <c r="D45" s="24" t="s">
        <v>426</v>
      </c>
      <c r="E45" s="24">
        <f t="shared" si="4"/>
        <v>1401002</v>
      </c>
      <c r="F45" s="24">
        <f t="shared" si="5"/>
        <v>14</v>
      </c>
      <c r="G45" s="24">
        <f>INDEX(关卡产出!$AG$4:$AG$12,章节关卡!$A45)</f>
        <v>250</v>
      </c>
      <c r="H45" s="24" t="s">
        <v>429</v>
      </c>
      <c r="I45" s="24">
        <f t="shared" si="42"/>
        <v>1401004</v>
      </c>
      <c r="J45" s="24">
        <f t="shared" si="6"/>
        <v>14</v>
      </c>
      <c r="K45" s="24">
        <f>INDEX(关卡产出!$AF$4:$AF$12,章节关卡!A45)</f>
        <v>80</v>
      </c>
      <c r="L45" s="24" t="s">
        <v>402</v>
      </c>
      <c r="M45" s="24">
        <f t="shared" ref="M45" si="61">VLOOKUP(L45,$AM$3:$AN$36,2,FALSE)</f>
        <v>1603002</v>
      </c>
      <c r="N45" s="24">
        <f t="shared" si="11"/>
        <v>16</v>
      </c>
      <c r="O45" s="24">
        <f>INDEX(关卡产出!$AI$4:$AI$12,章节关卡!$A45)</f>
        <v>5</v>
      </c>
      <c r="P45" s="24" t="s">
        <v>409</v>
      </c>
      <c r="Q45" s="24">
        <f t="shared" ref="Q45" si="62">VLOOKUP(P45,$AM$3:$AN$36,2,FALSE)</f>
        <v>1603009</v>
      </c>
      <c r="R45" s="24">
        <f t="shared" si="40"/>
        <v>16</v>
      </c>
      <c r="S45" s="24">
        <f>INDEX(关卡产出!$AK$4:$AK$12,章节关卡!$A45)</f>
        <v>1</v>
      </c>
      <c r="AF45" s="24" t="str">
        <f t="shared" si="41"/>
        <v>1401002#500#14|1401004#160#14|1603002#10#16|1603009#2#16</v>
      </c>
      <c r="AG45" s="24" t="str">
        <f t="shared" si="36"/>
        <v>1401002#1250#14|1401004#400#14|1603002#25#16|1603009#5#16</v>
      </c>
      <c r="AH45" s="24" t="str">
        <f t="shared" si="36"/>
        <v>1401002#250#14|1401004#80#14|1603002#5#16|1603009#1#16</v>
      </c>
      <c r="AJ45" s="24" t="str">
        <f t="shared" si="37"/>
        <v>1401002#14|1401004#14|1603002#16|1603009#16</v>
      </c>
    </row>
    <row r="46" spans="1:41" x14ac:dyDescent="0.2">
      <c r="A46" s="24">
        <v>4</v>
      </c>
      <c r="B46" s="24">
        <v>13</v>
      </c>
      <c r="C46" s="24">
        <f t="shared" si="3"/>
        <v>4</v>
      </c>
      <c r="D46" s="24" t="s">
        <v>426</v>
      </c>
      <c r="E46" s="24">
        <f t="shared" si="4"/>
        <v>1401002</v>
      </c>
      <c r="F46" s="24">
        <f t="shared" si="5"/>
        <v>14</v>
      </c>
      <c r="G46" s="24">
        <f>INDEX(关卡产出!$AG$4:$AG$12,章节关卡!$A46)</f>
        <v>250</v>
      </c>
      <c r="H46" s="24" t="s">
        <v>405</v>
      </c>
      <c r="I46" s="24">
        <f t="shared" si="42"/>
        <v>1603005</v>
      </c>
      <c r="J46" s="24">
        <f t="shared" si="6"/>
        <v>16</v>
      </c>
      <c r="K46" s="24">
        <f>INDEX(关卡产出!$AI$4:$AI$12,章节关卡!$A46)</f>
        <v>5</v>
      </c>
      <c r="L46" s="24" t="s">
        <v>405</v>
      </c>
      <c r="M46" s="24">
        <f t="shared" ref="M46" si="63">VLOOKUP(L46,$AM$3:$AN$36,2,FALSE)</f>
        <v>1603005</v>
      </c>
      <c r="N46" s="24">
        <f t="shared" si="11"/>
        <v>16</v>
      </c>
      <c r="O46" s="24">
        <f>INDEX(关卡产出!$AI$4:$AI$12,章节关卡!$A46)</f>
        <v>5</v>
      </c>
      <c r="P46" s="24" t="s">
        <v>415</v>
      </c>
      <c r="Q46" s="24">
        <f t="shared" ref="Q46" si="64">VLOOKUP(P46,$AM$3:$AN$36,2,FALSE)</f>
        <v>1603015</v>
      </c>
      <c r="R46" s="24">
        <f t="shared" si="40"/>
        <v>16</v>
      </c>
      <c r="S46" s="24">
        <f>INDEX(关卡产出!$AK$4:$AK$12,章节关卡!$A46)</f>
        <v>1</v>
      </c>
      <c r="AF46" s="24" t="str">
        <f t="shared" si="41"/>
        <v>1401002#500#14|1603005#10#16|1603005#10#16|1603015#2#16</v>
      </c>
      <c r="AG46" s="24" t="str">
        <f t="shared" si="36"/>
        <v>1401002#1250#14|1603005#25#16|1603005#25#16|1603015#5#16</v>
      </c>
      <c r="AH46" s="24" t="str">
        <f t="shared" si="36"/>
        <v>1401002#250#14|1603005#5#16|1603005#5#16|1603015#1#16</v>
      </c>
      <c r="AJ46" s="24" t="str">
        <f t="shared" si="37"/>
        <v>1401002#14|1603005#16|1603005#16|1603015#16</v>
      </c>
    </row>
    <row r="47" spans="1:41" x14ac:dyDescent="0.2">
      <c r="A47" s="24">
        <v>4</v>
      </c>
      <c r="B47" s="24">
        <v>14</v>
      </c>
      <c r="C47" s="24">
        <f t="shared" si="3"/>
        <v>4</v>
      </c>
      <c r="D47" s="24" t="s">
        <v>426</v>
      </c>
      <c r="E47" s="24">
        <f t="shared" si="4"/>
        <v>1401002</v>
      </c>
      <c r="F47" s="24">
        <f t="shared" si="5"/>
        <v>14</v>
      </c>
      <c r="G47" s="24">
        <f>INDEX(关卡产出!$AG$4:$AG$12,章节关卡!$A47)</f>
        <v>250</v>
      </c>
      <c r="H47" s="24" t="s">
        <v>429</v>
      </c>
      <c r="I47" s="24">
        <f t="shared" si="42"/>
        <v>1401004</v>
      </c>
      <c r="J47" s="24">
        <f t="shared" si="6"/>
        <v>14</v>
      </c>
      <c r="K47" s="24">
        <f>INDEX(关卡产出!$AF$4:$AF$12,章节关卡!A47)</f>
        <v>80</v>
      </c>
      <c r="L47" s="24" t="s">
        <v>428</v>
      </c>
      <c r="M47" s="24">
        <f t="shared" ref="M47" si="65">VLOOKUP(L47,$AM$3:$AN$36,2,FALSE)</f>
        <v>1401003</v>
      </c>
      <c r="N47" s="24">
        <f t="shared" si="11"/>
        <v>14</v>
      </c>
      <c r="O47" s="24">
        <f>INDEX(关卡产出!$AF$4:$AF$12,章节关卡!$A47)</f>
        <v>80</v>
      </c>
      <c r="P47" s="24" t="s">
        <v>413</v>
      </c>
      <c r="Q47" s="24">
        <f t="shared" ref="Q47" si="66">VLOOKUP(P47,$AM$3:$AN$36,2,FALSE)</f>
        <v>1603013</v>
      </c>
      <c r="R47" s="24">
        <f t="shared" si="40"/>
        <v>16</v>
      </c>
      <c r="S47" s="24">
        <f>INDEX(关卡产出!$AK$4:$AK$12,章节关卡!$A47)</f>
        <v>1</v>
      </c>
      <c r="AF47" s="24" t="str">
        <f t="shared" si="41"/>
        <v>1401002#500#14|1401004#160#14|1401003#160#14|1603013#2#16</v>
      </c>
      <c r="AG47" s="24" t="str">
        <f t="shared" si="36"/>
        <v>1401002#1250#14|1401004#400#14|1401003#400#14|1603013#5#16</v>
      </c>
      <c r="AH47" s="24" t="str">
        <f t="shared" si="36"/>
        <v>1401002#250#14|1401004#80#14|1401003#80#14|1603013#1#16</v>
      </c>
      <c r="AJ47" s="24" t="str">
        <f t="shared" si="37"/>
        <v>1401002#14|1401004#14|1401003#14|1603013#16</v>
      </c>
    </row>
    <row r="48" spans="1:41" x14ac:dyDescent="0.2">
      <c r="A48" s="24">
        <v>4</v>
      </c>
      <c r="B48" s="24">
        <v>15</v>
      </c>
      <c r="C48" s="24">
        <f t="shared" si="3"/>
        <v>4</v>
      </c>
      <c r="D48" s="24" t="s">
        <v>426</v>
      </c>
      <c r="E48" s="24">
        <f t="shared" si="4"/>
        <v>1401002</v>
      </c>
      <c r="F48" s="24">
        <f t="shared" si="5"/>
        <v>14</v>
      </c>
      <c r="G48" s="24">
        <f>INDEX(关卡产出!$AG$4:$AG$12,章节关卡!$A48)</f>
        <v>250</v>
      </c>
      <c r="H48" s="24" t="s">
        <v>402</v>
      </c>
      <c r="I48" s="24">
        <f t="shared" si="42"/>
        <v>1603002</v>
      </c>
      <c r="J48" s="24">
        <f t="shared" si="6"/>
        <v>16</v>
      </c>
      <c r="K48" s="24">
        <f>INDEX(关卡产出!$AI$4:$AI$12,章节关卡!$A48)</f>
        <v>5</v>
      </c>
      <c r="L48" s="24" t="s">
        <v>405</v>
      </c>
      <c r="M48" s="24">
        <f t="shared" ref="M48" si="67">VLOOKUP(L48,$AM$3:$AN$36,2,FALSE)</f>
        <v>1603005</v>
      </c>
      <c r="N48" s="24">
        <f t="shared" si="11"/>
        <v>16</v>
      </c>
      <c r="O48" s="24">
        <f>INDEX(关卡产出!$AI$4:$AI$12,章节关卡!$A48)</f>
        <v>5</v>
      </c>
      <c r="P48" s="24" t="s">
        <v>411</v>
      </c>
      <c r="Q48" s="24">
        <f t="shared" ref="Q48" si="68">VLOOKUP(P48,$AM$3:$AN$36,2,FALSE)</f>
        <v>1603011</v>
      </c>
      <c r="R48" s="24">
        <f t="shared" si="40"/>
        <v>16</v>
      </c>
      <c r="S48" s="24">
        <f>INDEX(关卡产出!$AK$4:$AK$12,章节关卡!$A48)</f>
        <v>1</v>
      </c>
      <c r="AF48" s="24" t="str">
        <f t="shared" si="41"/>
        <v>1401002#500#14|1603002#10#16|1603005#10#16|1603011#2#16</v>
      </c>
      <c r="AG48" s="24" t="str">
        <f t="shared" si="36"/>
        <v>1401002#1250#14|1603002#25#16|1603005#25#16|1603011#5#16</v>
      </c>
      <c r="AH48" s="24" t="str">
        <f t="shared" si="36"/>
        <v>1401002#250#14|1603002#5#16|1603005#5#16|1603011#1#16</v>
      </c>
      <c r="AJ48" s="24" t="str">
        <f t="shared" si="37"/>
        <v>1401002#14|1603002#16|1603005#16|1603011#16</v>
      </c>
    </row>
    <row r="49" spans="1:36" x14ac:dyDescent="0.2">
      <c r="A49">
        <v>5</v>
      </c>
      <c r="B49" s="24">
        <v>1</v>
      </c>
      <c r="C49" s="24">
        <f t="shared" si="3"/>
        <v>4</v>
      </c>
      <c r="D49" s="24" t="s">
        <v>426</v>
      </c>
      <c r="E49" s="24">
        <f t="shared" si="4"/>
        <v>1401002</v>
      </c>
      <c r="F49" s="24">
        <f t="shared" si="5"/>
        <v>14</v>
      </c>
      <c r="G49" s="24">
        <f>INDEX(关卡产出!$AG$4:$AG$12,章节关卡!$A49)</f>
        <v>300</v>
      </c>
      <c r="H49" s="24" t="s">
        <v>428</v>
      </c>
      <c r="I49" s="24">
        <f t="shared" si="42"/>
        <v>1401003</v>
      </c>
      <c r="J49" s="24">
        <f t="shared" si="6"/>
        <v>14</v>
      </c>
      <c r="K49" s="24">
        <f>INDEX(关卡产出!$AF$4:$AF$12,章节关卡!A49)</f>
        <v>90</v>
      </c>
      <c r="L49" s="24" t="s">
        <v>405</v>
      </c>
      <c r="M49" s="24">
        <f t="shared" ref="M49" si="69">VLOOKUP(L49,$AM$3:$AN$36,2,FALSE)</f>
        <v>1603005</v>
      </c>
      <c r="N49" s="24">
        <f t="shared" si="11"/>
        <v>16</v>
      </c>
      <c r="O49" s="24">
        <f>INDEX(关卡产出!$AI$4:$AI$12,章节关卡!$A49)</f>
        <v>10</v>
      </c>
      <c r="P49" s="24" t="s">
        <v>431</v>
      </c>
      <c r="Q49" s="24">
        <f t="shared" ref="Q49" si="70">VLOOKUP(P49,$AM$3:$AN$36,2,FALSE)</f>
        <v>1603007</v>
      </c>
      <c r="R49" s="24">
        <f t="shared" si="40"/>
        <v>16</v>
      </c>
      <c r="S49" s="24">
        <f>INDEX(关卡产出!$AK$4:$AK$12,章节关卡!$A49)</f>
        <v>1</v>
      </c>
      <c r="AF49" s="24" t="str">
        <f t="shared" si="41"/>
        <v>1401002#600#14|1401003#180#14|1603005#20#16|1603007#2#16</v>
      </c>
      <c r="AG49" s="24" t="str">
        <f t="shared" si="36"/>
        <v>1401002#1500#14|1401003#450#14|1603005#50#16|1603007#5#16</v>
      </c>
      <c r="AH49" s="24" t="str">
        <f t="shared" si="36"/>
        <v>1401002#300#14|1401003#90#14|1603005#10#16|1603007#1#16</v>
      </c>
      <c r="AJ49" s="24" t="str">
        <f t="shared" si="37"/>
        <v>1401002#14|1401003#14|1603005#16|1603007#16</v>
      </c>
    </row>
    <row r="50" spans="1:36" x14ac:dyDescent="0.2">
      <c r="A50" s="24">
        <v>5</v>
      </c>
      <c r="B50" s="24">
        <v>2</v>
      </c>
      <c r="C50" s="24">
        <f t="shared" si="3"/>
        <v>4</v>
      </c>
      <c r="D50" s="24" t="s">
        <v>426</v>
      </c>
      <c r="E50" s="24">
        <f t="shared" si="4"/>
        <v>1401002</v>
      </c>
      <c r="F50" s="24">
        <f t="shared" si="5"/>
        <v>14</v>
      </c>
      <c r="G50" s="24">
        <f>INDEX(关卡产出!$AG$4:$AG$12,章节关卡!$A50)</f>
        <v>300</v>
      </c>
      <c r="H50" s="24" t="s">
        <v>429</v>
      </c>
      <c r="I50" s="24">
        <f t="shared" si="42"/>
        <v>1401004</v>
      </c>
      <c r="J50" s="24">
        <f t="shared" si="6"/>
        <v>14</v>
      </c>
      <c r="K50" s="24">
        <f>INDEX(关卡产出!$AF$4:$AF$12,章节关卡!A50)</f>
        <v>90</v>
      </c>
      <c r="L50" s="24" t="s">
        <v>402</v>
      </c>
      <c r="M50" s="24">
        <f t="shared" ref="M50" si="71">VLOOKUP(L50,$AM$3:$AN$36,2,FALSE)</f>
        <v>1603002</v>
      </c>
      <c r="N50" s="24">
        <f t="shared" si="11"/>
        <v>16</v>
      </c>
      <c r="O50" s="24">
        <f>INDEX(关卡产出!$AI$4:$AI$12,章节关卡!$A50)</f>
        <v>10</v>
      </c>
      <c r="P50" s="24" t="s">
        <v>409</v>
      </c>
      <c r="Q50" s="24">
        <f t="shared" ref="Q50" si="72">VLOOKUP(P50,$AM$3:$AN$36,2,FALSE)</f>
        <v>1603009</v>
      </c>
      <c r="R50" s="24">
        <f t="shared" si="40"/>
        <v>16</v>
      </c>
      <c r="S50" s="24">
        <f>INDEX(关卡产出!$AK$4:$AK$12,章节关卡!$A50)</f>
        <v>1</v>
      </c>
      <c r="AF50" s="24" t="str">
        <f t="shared" si="41"/>
        <v>1401002#600#14|1401004#180#14|1603002#20#16|1603009#2#16</v>
      </c>
      <c r="AG50" s="24" t="str">
        <f t="shared" si="41"/>
        <v>1401002#1500#14|1401004#450#14|1603002#50#16|1603009#5#16</v>
      </c>
      <c r="AH50" s="24" t="str">
        <f t="shared" si="41"/>
        <v>1401002#300#14|1401004#90#14|1603002#10#16|1603009#1#16</v>
      </c>
      <c r="AJ50" s="24" t="str">
        <f t="shared" si="37"/>
        <v>1401002#14|1401004#14|1603002#16|1603009#16</v>
      </c>
    </row>
    <row r="51" spans="1:36" x14ac:dyDescent="0.2">
      <c r="A51" s="24">
        <v>5</v>
      </c>
      <c r="B51" s="24">
        <v>3</v>
      </c>
      <c r="C51" s="24">
        <f t="shared" si="3"/>
        <v>4</v>
      </c>
      <c r="D51" s="24" t="s">
        <v>426</v>
      </c>
      <c r="E51" s="24">
        <f t="shared" si="4"/>
        <v>1401002</v>
      </c>
      <c r="F51" s="24">
        <f t="shared" si="5"/>
        <v>14</v>
      </c>
      <c r="G51" s="24">
        <f>INDEX(关卡产出!$AG$4:$AG$12,章节关卡!$A51)</f>
        <v>300</v>
      </c>
      <c r="H51" s="24" t="s">
        <v>413</v>
      </c>
      <c r="I51" s="24">
        <f t="shared" si="42"/>
        <v>1603013</v>
      </c>
      <c r="J51" s="24">
        <f t="shared" si="6"/>
        <v>16</v>
      </c>
      <c r="K51" s="24">
        <f>INDEX(关卡产出!$AK$4:$AK$12,章节关卡!$A51)</f>
        <v>1</v>
      </c>
      <c r="L51" s="24" t="s">
        <v>415</v>
      </c>
      <c r="M51" s="24">
        <f t="shared" ref="M51" si="73">VLOOKUP(L51,$AM$3:$AN$36,2,FALSE)</f>
        <v>1603015</v>
      </c>
      <c r="N51" s="24">
        <f t="shared" si="11"/>
        <v>16</v>
      </c>
      <c r="O51" s="24">
        <f>INDEX(关卡产出!$AK$4:$AK$12,章节关卡!$A51)</f>
        <v>1</v>
      </c>
      <c r="P51" s="24" t="s">
        <v>411</v>
      </c>
      <c r="Q51" s="24">
        <f t="shared" ref="Q51" si="74">VLOOKUP(P51,$AM$3:$AN$36,2,FALSE)</f>
        <v>1603011</v>
      </c>
      <c r="R51" s="24">
        <f t="shared" si="40"/>
        <v>16</v>
      </c>
      <c r="S51" s="24">
        <f>INDEX(关卡产出!$AK$4:$AK$12,章节关卡!$A51)</f>
        <v>1</v>
      </c>
      <c r="AF51" s="24" t="str">
        <f t="shared" si="41"/>
        <v>1401002#600#14|1603013#2#16|1603015#2#16|1603011#2#16</v>
      </c>
      <c r="AG51" s="24" t="str">
        <f t="shared" si="41"/>
        <v>1401002#1500#14|1603013#5#16|1603015#5#16|1603011#5#16</v>
      </c>
      <c r="AH51" s="24" t="str">
        <f t="shared" si="41"/>
        <v>1401002#300#14|1603013#1#16|1603015#1#16|1603011#1#16</v>
      </c>
      <c r="AJ51" s="24" t="str">
        <f t="shared" si="37"/>
        <v>1401002#14|1603013#16|1603015#16|1603011#16</v>
      </c>
    </row>
    <row r="52" spans="1:36" x14ac:dyDescent="0.2">
      <c r="A52" s="24">
        <v>5</v>
      </c>
      <c r="B52" s="24">
        <v>4</v>
      </c>
      <c r="C52" s="24">
        <f t="shared" si="3"/>
        <v>4</v>
      </c>
      <c r="D52" s="24" t="s">
        <v>426</v>
      </c>
      <c r="E52" s="24">
        <f t="shared" si="4"/>
        <v>1401002</v>
      </c>
      <c r="F52" s="24">
        <f t="shared" si="5"/>
        <v>14</v>
      </c>
      <c r="G52" s="24">
        <f>INDEX(关卡产出!$AG$4:$AG$12,章节关卡!$A52)</f>
        <v>300</v>
      </c>
      <c r="H52" s="24" t="s">
        <v>428</v>
      </c>
      <c r="I52" s="24">
        <f t="shared" si="42"/>
        <v>1401003</v>
      </c>
      <c r="J52" s="24">
        <f t="shared" si="6"/>
        <v>14</v>
      </c>
      <c r="K52" s="24">
        <f>INDEX(关卡产出!$AF$4:$AF$12,章节关卡!A52)</f>
        <v>90</v>
      </c>
      <c r="L52" s="24" t="s">
        <v>405</v>
      </c>
      <c r="M52" s="24">
        <f t="shared" ref="M52" si="75">VLOOKUP(L52,$AM$3:$AN$36,2,FALSE)</f>
        <v>1603005</v>
      </c>
      <c r="N52" s="24">
        <f t="shared" si="11"/>
        <v>16</v>
      </c>
      <c r="O52" s="24">
        <f>INDEX(关卡产出!$AI$4:$AI$12,章节关卡!$A52)</f>
        <v>10</v>
      </c>
      <c r="P52" s="24" t="s">
        <v>413</v>
      </c>
      <c r="Q52" s="24">
        <f t="shared" ref="Q52" si="76">VLOOKUP(P52,$AM$3:$AN$36,2,FALSE)</f>
        <v>1603013</v>
      </c>
      <c r="R52" s="24">
        <f t="shared" si="40"/>
        <v>16</v>
      </c>
      <c r="S52" s="24">
        <f>INDEX(关卡产出!$AK$4:$AK$12,章节关卡!$A52)</f>
        <v>1</v>
      </c>
      <c r="AF52" s="24" t="str">
        <f t="shared" si="41"/>
        <v>1401002#600#14|1401003#180#14|1603005#20#16|1603013#2#16</v>
      </c>
      <c r="AG52" s="24" t="str">
        <f t="shared" si="41"/>
        <v>1401002#1500#14|1401003#450#14|1603005#50#16|1603013#5#16</v>
      </c>
      <c r="AH52" s="24" t="str">
        <f t="shared" si="41"/>
        <v>1401002#300#14|1401003#90#14|1603005#10#16|1603013#1#16</v>
      </c>
      <c r="AJ52" s="24" t="str">
        <f t="shared" si="37"/>
        <v>1401002#14|1401003#14|1603005#16|1603013#16</v>
      </c>
    </row>
    <row r="53" spans="1:36" x14ac:dyDescent="0.2">
      <c r="A53" s="24">
        <v>5</v>
      </c>
      <c r="B53" s="24">
        <v>5</v>
      </c>
      <c r="C53" s="24">
        <f t="shared" si="3"/>
        <v>4</v>
      </c>
      <c r="D53" s="24" t="s">
        <v>426</v>
      </c>
      <c r="E53" s="24">
        <f t="shared" si="4"/>
        <v>1401002</v>
      </c>
      <c r="F53" s="24">
        <f t="shared" si="5"/>
        <v>14</v>
      </c>
      <c r="G53" s="24">
        <f>INDEX(关卡产出!$AG$4:$AG$12,章节关卡!$A53)</f>
        <v>300</v>
      </c>
      <c r="H53" s="24" t="s">
        <v>429</v>
      </c>
      <c r="I53" s="24">
        <f t="shared" si="42"/>
        <v>1401004</v>
      </c>
      <c r="J53" s="24">
        <f t="shared" si="6"/>
        <v>14</v>
      </c>
      <c r="K53" s="24">
        <f>INDEX(关卡产出!$AF$4:$AF$12,章节关卡!A53)</f>
        <v>90</v>
      </c>
      <c r="L53" s="24" t="s">
        <v>402</v>
      </c>
      <c r="M53" s="24">
        <f t="shared" ref="M53" si="77">VLOOKUP(L53,$AM$3:$AN$36,2,FALSE)</f>
        <v>1603002</v>
      </c>
      <c r="N53" s="24">
        <f t="shared" si="11"/>
        <v>16</v>
      </c>
      <c r="O53" s="24">
        <f>INDEX(关卡产出!$AI$4:$AI$12,章节关卡!$A53)</f>
        <v>10</v>
      </c>
      <c r="P53" s="24" t="s">
        <v>415</v>
      </c>
      <c r="Q53" s="24">
        <f t="shared" ref="Q53" si="78">VLOOKUP(P53,$AM$3:$AN$36,2,FALSE)</f>
        <v>1603015</v>
      </c>
      <c r="R53" s="24">
        <f t="shared" si="40"/>
        <v>16</v>
      </c>
      <c r="S53" s="24">
        <f>INDEX(关卡产出!$AK$4:$AK$12,章节关卡!$A53)</f>
        <v>1</v>
      </c>
      <c r="AF53" s="24" t="str">
        <f t="shared" si="41"/>
        <v>1401002#600#14|1401004#180#14|1603002#20#16|1603015#2#16</v>
      </c>
      <c r="AG53" s="24" t="str">
        <f t="shared" si="41"/>
        <v>1401002#1500#14|1401004#450#14|1603002#50#16|1603015#5#16</v>
      </c>
      <c r="AH53" s="24" t="str">
        <f t="shared" si="41"/>
        <v>1401002#300#14|1401004#90#14|1603002#10#16|1603015#1#16</v>
      </c>
      <c r="AJ53" s="24" t="str">
        <f t="shared" si="37"/>
        <v>1401002#14|1401004#14|1603002#16|1603015#16</v>
      </c>
    </row>
    <row r="54" spans="1:36" x14ac:dyDescent="0.2">
      <c r="A54" s="24">
        <v>5</v>
      </c>
      <c r="B54" s="24">
        <v>6</v>
      </c>
      <c r="C54" s="24">
        <f t="shared" si="3"/>
        <v>4</v>
      </c>
      <c r="D54" s="24" t="s">
        <v>426</v>
      </c>
      <c r="E54" s="24">
        <f t="shared" si="4"/>
        <v>1401002</v>
      </c>
      <c r="F54" s="24">
        <f t="shared" si="5"/>
        <v>14</v>
      </c>
      <c r="G54" s="24">
        <f>INDEX(关卡产出!$AG$4:$AG$12,章节关卡!$A54)</f>
        <v>300</v>
      </c>
      <c r="H54" s="24" t="s">
        <v>428</v>
      </c>
      <c r="I54" s="24">
        <f t="shared" si="42"/>
        <v>1401003</v>
      </c>
      <c r="J54" s="24">
        <f t="shared" si="6"/>
        <v>14</v>
      </c>
      <c r="K54" s="24">
        <f>INDEX(关卡产出!$AF$4:$AF$12,章节关卡!A54)</f>
        <v>90</v>
      </c>
      <c r="L54" s="24" t="s">
        <v>405</v>
      </c>
      <c r="M54" s="24">
        <f t="shared" ref="M54" si="79">VLOOKUP(L54,$AM$3:$AN$36,2,FALSE)</f>
        <v>1603005</v>
      </c>
      <c r="N54" s="24">
        <f t="shared" si="11"/>
        <v>16</v>
      </c>
      <c r="O54" s="24">
        <f>INDEX(关卡产出!$AI$4:$AI$12,章节关卡!$A54)</f>
        <v>10</v>
      </c>
      <c r="P54" s="24" t="s">
        <v>431</v>
      </c>
      <c r="Q54" s="24">
        <f t="shared" ref="Q54" si="80">VLOOKUP(P54,$AM$3:$AN$36,2,FALSE)</f>
        <v>1603007</v>
      </c>
      <c r="R54" s="24">
        <f t="shared" si="40"/>
        <v>16</v>
      </c>
      <c r="S54" s="24">
        <f>INDEX(关卡产出!$AK$4:$AK$12,章节关卡!$A54)</f>
        <v>1</v>
      </c>
      <c r="AF54" s="24" t="str">
        <f t="shared" si="41"/>
        <v>1401002#600#14|1401003#180#14|1603005#20#16|1603007#2#16</v>
      </c>
      <c r="AG54" s="24" t="str">
        <f t="shared" si="41"/>
        <v>1401002#1500#14|1401003#450#14|1603005#50#16|1603007#5#16</v>
      </c>
      <c r="AH54" s="24" t="str">
        <f t="shared" si="41"/>
        <v>1401002#300#14|1401003#90#14|1603005#10#16|1603007#1#16</v>
      </c>
      <c r="AJ54" s="24" t="str">
        <f t="shared" si="37"/>
        <v>1401002#14|1401003#14|1603005#16|1603007#16</v>
      </c>
    </row>
    <row r="55" spans="1:36" x14ac:dyDescent="0.2">
      <c r="A55" s="24">
        <v>5</v>
      </c>
      <c r="B55" s="24">
        <v>7</v>
      </c>
      <c r="C55" s="24">
        <f t="shared" si="3"/>
        <v>4</v>
      </c>
      <c r="D55" s="24" t="s">
        <v>426</v>
      </c>
      <c r="E55" s="24">
        <f t="shared" si="4"/>
        <v>1401002</v>
      </c>
      <c r="F55" s="24">
        <f t="shared" si="5"/>
        <v>14</v>
      </c>
      <c r="G55" s="24">
        <f>INDEX(关卡产出!$AG$4:$AG$12,章节关卡!$A55)</f>
        <v>300</v>
      </c>
      <c r="H55" s="24" t="s">
        <v>429</v>
      </c>
      <c r="I55" s="24">
        <f t="shared" si="42"/>
        <v>1401004</v>
      </c>
      <c r="J55" s="24">
        <f t="shared" si="6"/>
        <v>14</v>
      </c>
      <c r="K55" s="24">
        <f>INDEX(关卡产出!$AF$4:$AF$12,章节关卡!A55)</f>
        <v>90</v>
      </c>
      <c r="L55" s="24" t="s">
        <v>402</v>
      </c>
      <c r="M55" s="24">
        <f t="shared" ref="M55" si="81">VLOOKUP(L55,$AM$3:$AN$36,2,FALSE)</f>
        <v>1603002</v>
      </c>
      <c r="N55" s="24">
        <f t="shared" si="11"/>
        <v>16</v>
      </c>
      <c r="O55" s="24">
        <f>INDEX(关卡产出!$AI$4:$AI$12,章节关卡!$A55)</f>
        <v>10</v>
      </c>
      <c r="P55" s="24" t="s">
        <v>409</v>
      </c>
      <c r="Q55" s="24">
        <f t="shared" ref="Q55" si="82">VLOOKUP(P55,$AM$3:$AN$36,2,FALSE)</f>
        <v>1603009</v>
      </c>
      <c r="R55" s="24">
        <f t="shared" si="40"/>
        <v>16</v>
      </c>
      <c r="S55" s="24">
        <f>INDEX(关卡产出!$AK$4:$AK$12,章节关卡!$A55)</f>
        <v>1</v>
      </c>
      <c r="AF55" s="24" t="str">
        <f t="shared" si="41"/>
        <v>1401002#600#14|1401004#180#14|1603002#20#16|1603009#2#16</v>
      </c>
      <c r="AG55" s="24" t="str">
        <f t="shared" si="41"/>
        <v>1401002#1500#14|1401004#450#14|1603002#50#16|1603009#5#16</v>
      </c>
      <c r="AH55" s="24" t="str">
        <f t="shared" si="41"/>
        <v>1401002#300#14|1401004#90#14|1603002#10#16|1603009#1#16</v>
      </c>
      <c r="AJ55" s="24" t="str">
        <f t="shared" si="37"/>
        <v>1401002#14|1401004#14|1603002#16|1603009#16</v>
      </c>
    </row>
    <row r="56" spans="1:36" x14ac:dyDescent="0.2">
      <c r="A56" s="24">
        <v>5</v>
      </c>
      <c r="B56" s="24">
        <v>8</v>
      </c>
      <c r="C56" s="24">
        <f t="shared" si="3"/>
        <v>4</v>
      </c>
      <c r="D56" s="24" t="s">
        <v>426</v>
      </c>
      <c r="E56" s="24">
        <f t="shared" si="4"/>
        <v>1401002</v>
      </c>
      <c r="F56" s="24">
        <f t="shared" si="5"/>
        <v>14</v>
      </c>
      <c r="G56" s="24">
        <f>INDEX(关卡产出!$AG$4:$AG$12,章节关卡!$A56)</f>
        <v>300</v>
      </c>
      <c r="H56" s="24" t="s">
        <v>431</v>
      </c>
      <c r="I56" s="24">
        <f t="shared" si="42"/>
        <v>1603007</v>
      </c>
      <c r="J56" s="24">
        <f t="shared" si="6"/>
        <v>16</v>
      </c>
      <c r="K56" s="24">
        <f>INDEX(关卡产出!$AK$4:$AK$12,章节关卡!$A56)</f>
        <v>1</v>
      </c>
      <c r="L56" s="24" t="s">
        <v>409</v>
      </c>
      <c r="M56" s="24">
        <f t="shared" ref="M56" si="83">VLOOKUP(L56,$AM$3:$AN$36,2,FALSE)</f>
        <v>1603009</v>
      </c>
      <c r="N56" s="24">
        <f t="shared" si="11"/>
        <v>16</v>
      </c>
      <c r="O56" s="24">
        <f>INDEX(关卡产出!$AK$4:$AK$12,章节关卡!$A56)</f>
        <v>1</v>
      </c>
      <c r="P56" s="24" t="s">
        <v>411</v>
      </c>
      <c r="Q56" s="24">
        <f t="shared" ref="Q56" si="84">VLOOKUP(P56,$AM$3:$AN$36,2,FALSE)</f>
        <v>1603011</v>
      </c>
      <c r="R56" s="24">
        <f t="shared" si="40"/>
        <v>16</v>
      </c>
      <c r="S56" s="24">
        <f>INDEX(关卡产出!$AK$4:$AK$12,章节关卡!$A56)</f>
        <v>1</v>
      </c>
      <c r="AF56" s="24" t="str">
        <f t="shared" si="41"/>
        <v>1401002#600#14|1603007#2#16|1603009#2#16|1603011#2#16</v>
      </c>
      <c r="AG56" s="24" t="str">
        <f t="shared" si="41"/>
        <v>1401002#1500#14|1603007#5#16|1603009#5#16|1603011#5#16</v>
      </c>
      <c r="AH56" s="24" t="str">
        <f t="shared" si="41"/>
        <v>1401002#300#14|1603007#1#16|1603009#1#16|1603011#1#16</v>
      </c>
      <c r="AJ56" s="24" t="str">
        <f t="shared" si="37"/>
        <v>1401002#14|1603007#16|1603009#16|1603011#16</v>
      </c>
    </row>
    <row r="57" spans="1:36" x14ac:dyDescent="0.2">
      <c r="A57" s="24">
        <v>5</v>
      </c>
      <c r="B57" s="24">
        <v>9</v>
      </c>
      <c r="C57" s="24">
        <f t="shared" si="3"/>
        <v>4</v>
      </c>
      <c r="D57" s="24" t="s">
        <v>426</v>
      </c>
      <c r="E57" s="24">
        <f t="shared" si="4"/>
        <v>1401002</v>
      </c>
      <c r="F57" s="24">
        <f t="shared" si="5"/>
        <v>14</v>
      </c>
      <c r="G57" s="24">
        <f>INDEX(关卡产出!$AG$4:$AG$12,章节关卡!$A57)</f>
        <v>300</v>
      </c>
      <c r="H57" s="24" t="s">
        <v>428</v>
      </c>
      <c r="I57" s="24">
        <f t="shared" si="42"/>
        <v>1401003</v>
      </c>
      <c r="J57" s="24">
        <f t="shared" si="6"/>
        <v>14</v>
      </c>
      <c r="K57" s="24">
        <f>INDEX(关卡产出!$AF$4:$AF$12,章节关卡!A57)</f>
        <v>90</v>
      </c>
      <c r="L57" s="24" t="s">
        <v>405</v>
      </c>
      <c r="M57" s="24">
        <f t="shared" ref="M57" si="85">VLOOKUP(L57,$AM$3:$AN$36,2,FALSE)</f>
        <v>1603005</v>
      </c>
      <c r="N57" s="24">
        <f t="shared" si="11"/>
        <v>16</v>
      </c>
      <c r="O57" s="24">
        <f>INDEX(关卡产出!$AI$4:$AI$12,章节关卡!$A57)</f>
        <v>10</v>
      </c>
      <c r="P57" s="24" t="s">
        <v>413</v>
      </c>
      <c r="Q57" s="24">
        <f t="shared" ref="Q57" si="86">VLOOKUP(P57,$AM$3:$AN$36,2,FALSE)</f>
        <v>1603013</v>
      </c>
      <c r="R57" s="24">
        <f t="shared" si="40"/>
        <v>16</v>
      </c>
      <c r="S57" s="24">
        <f>INDEX(关卡产出!$AK$4:$AK$12,章节关卡!$A57)</f>
        <v>1</v>
      </c>
      <c r="AF57" s="24" t="str">
        <f t="shared" si="41"/>
        <v>1401002#600#14|1401003#180#14|1603005#20#16|1603013#2#16</v>
      </c>
      <c r="AG57" s="24" t="str">
        <f t="shared" si="41"/>
        <v>1401002#1500#14|1401003#450#14|1603005#50#16|1603013#5#16</v>
      </c>
      <c r="AH57" s="24" t="str">
        <f t="shared" si="41"/>
        <v>1401002#300#14|1401003#90#14|1603005#10#16|1603013#1#16</v>
      </c>
      <c r="AJ57" s="24" t="str">
        <f t="shared" si="37"/>
        <v>1401002#14|1401003#14|1603005#16|1603013#16</v>
      </c>
    </row>
    <row r="58" spans="1:36" x14ac:dyDescent="0.2">
      <c r="A58" s="24">
        <v>5</v>
      </c>
      <c r="B58" s="24">
        <v>10</v>
      </c>
      <c r="C58" s="24">
        <f t="shared" si="3"/>
        <v>4</v>
      </c>
      <c r="D58" s="24" t="s">
        <v>426</v>
      </c>
      <c r="E58" s="24">
        <f t="shared" si="4"/>
        <v>1401002</v>
      </c>
      <c r="F58" s="24">
        <f t="shared" si="5"/>
        <v>14</v>
      </c>
      <c r="G58" s="24">
        <f>INDEX(关卡产出!$AG$4:$AG$12,章节关卡!$A58)</f>
        <v>300</v>
      </c>
      <c r="H58" s="24" t="s">
        <v>429</v>
      </c>
      <c r="I58" s="24">
        <f t="shared" si="42"/>
        <v>1401004</v>
      </c>
      <c r="J58" s="24">
        <f t="shared" si="6"/>
        <v>14</v>
      </c>
      <c r="K58" s="24">
        <f>INDEX(关卡产出!$AF$4:$AF$12,章节关卡!A58)</f>
        <v>90</v>
      </c>
      <c r="L58" s="24" t="s">
        <v>402</v>
      </c>
      <c r="M58" s="24">
        <f t="shared" ref="M58" si="87">VLOOKUP(L58,$AM$3:$AN$36,2,FALSE)</f>
        <v>1603002</v>
      </c>
      <c r="N58" s="24">
        <f t="shared" si="11"/>
        <v>16</v>
      </c>
      <c r="O58" s="24">
        <f>INDEX(关卡产出!$AI$4:$AI$12,章节关卡!$A58)</f>
        <v>10</v>
      </c>
      <c r="P58" s="24" t="s">
        <v>415</v>
      </c>
      <c r="Q58" s="24">
        <f t="shared" ref="Q58" si="88">VLOOKUP(P58,$AM$3:$AN$36,2,FALSE)</f>
        <v>1603015</v>
      </c>
      <c r="R58" s="24">
        <f t="shared" si="40"/>
        <v>16</v>
      </c>
      <c r="S58" s="24">
        <f>INDEX(关卡产出!$AK$4:$AK$12,章节关卡!$A58)</f>
        <v>1</v>
      </c>
      <c r="AF58" s="24" t="str">
        <f t="shared" si="41"/>
        <v>1401002#600#14|1401004#180#14|1603002#20#16|1603015#2#16</v>
      </c>
      <c r="AG58" s="24" t="str">
        <f t="shared" si="41"/>
        <v>1401002#1500#14|1401004#450#14|1603002#50#16|1603015#5#16</v>
      </c>
      <c r="AH58" s="24" t="str">
        <f t="shared" si="41"/>
        <v>1401002#300#14|1401004#90#14|1603002#10#16|1603015#1#16</v>
      </c>
      <c r="AJ58" s="24" t="str">
        <f t="shared" si="37"/>
        <v>1401002#14|1401004#14|1603002#16|1603015#16</v>
      </c>
    </row>
    <row r="59" spans="1:36" x14ac:dyDescent="0.2">
      <c r="A59" s="24">
        <v>5</v>
      </c>
      <c r="B59" s="24">
        <v>11</v>
      </c>
      <c r="C59" s="24">
        <f t="shared" si="3"/>
        <v>4</v>
      </c>
      <c r="D59" s="24" t="s">
        <v>426</v>
      </c>
      <c r="E59" s="24">
        <f t="shared" si="4"/>
        <v>1401002</v>
      </c>
      <c r="F59" s="24">
        <f t="shared" si="5"/>
        <v>14</v>
      </c>
      <c r="G59" s="24">
        <f>INDEX(关卡产出!$AG$4:$AG$12,章节关卡!$A59)</f>
        <v>300</v>
      </c>
      <c r="H59" s="24" t="s">
        <v>428</v>
      </c>
      <c r="I59" s="24">
        <f t="shared" si="42"/>
        <v>1401003</v>
      </c>
      <c r="J59" s="24">
        <f t="shared" si="6"/>
        <v>14</v>
      </c>
      <c r="K59" s="24">
        <f>INDEX(关卡产出!$AF$4:$AF$12,章节关卡!A59)</f>
        <v>90</v>
      </c>
      <c r="L59" s="24" t="s">
        <v>405</v>
      </c>
      <c r="M59" s="24">
        <f t="shared" ref="M59" si="89">VLOOKUP(L59,$AM$3:$AN$36,2,FALSE)</f>
        <v>1603005</v>
      </c>
      <c r="N59" s="24">
        <f t="shared" si="11"/>
        <v>16</v>
      </c>
      <c r="O59" s="24">
        <f>INDEX(关卡产出!$AI$4:$AI$12,章节关卡!$A59)</f>
        <v>10</v>
      </c>
      <c r="P59" s="24" t="s">
        <v>431</v>
      </c>
      <c r="Q59" s="24">
        <f t="shared" ref="Q59" si="90">VLOOKUP(P59,$AM$3:$AN$36,2,FALSE)</f>
        <v>1603007</v>
      </c>
      <c r="R59" s="24">
        <f t="shared" si="40"/>
        <v>16</v>
      </c>
      <c r="S59" s="24">
        <f>INDEX(关卡产出!$AK$4:$AK$12,章节关卡!$A59)</f>
        <v>1</v>
      </c>
      <c r="AF59" s="24" t="str">
        <f t="shared" si="41"/>
        <v>1401002#600#14|1401003#180#14|1603005#20#16|1603007#2#16</v>
      </c>
      <c r="AG59" s="24" t="str">
        <f t="shared" si="41"/>
        <v>1401002#1500#14|1401003#450#14|1603005#50#16|1603007#5#16</v>
      </c>
      <c r="AH59" s="24" t="str">
        <f t="shared" si="41"/>
        <v>1401002#300#14|1401003#90#14|1603005#10#16|1603007#1#16</v>
      </c>
      <c r="AJ59" s="24" t="str">
        <f t="shared" si="37"/>
        <v>1401002#14|1401003#14|1603005#16|1603007#16</v>
      </c>
    </row>
    <row r="60" spans="1:36" x14ac:dyDescent="0.2">
      <c r="A60" s="24">
        <v>5</v>
      </c>
      <c r="B60" s="24">
        <v>12</v>
      </c>
      <c r="C60" s="24">
        <f t="shared" si="3"/>
        <v>4</v>
      </c>
      <c r="D60" s="24" t="s">
        <v>426</v>
      </c>
      <c r="E60" s="24">
        <f t="shared" si="4"/>
        <v>1401002</v>
      </c>
      <c r="F60" s="24">
        <f t="shared" si="5"/>
        <v>14</v>
      </c>
      <c r="G60" s="24">
        <f>INDEX(关卡产出!$AG$4:$AG$12,章节关卡!$A60)</f>
        <v>300</v>
      </c>
      <c r="H60" s="24" t="s">
        <v>429</v>
      </c>
      <c r="I60" s="24">
        <f t="shared" si="42"/>
        <v>1401004</v>
      </c>
      <c r="J60" s="24">
        <f t="shared" si="6"/>
        <v>14</v>
      </c>
      <c r="K60" s="24">
        <f>INDEX(关卡产出!$AF$4:$AF$12,章节关卡!A60)</f>
        <v>90</v>
      </c>
      <c r="L60" s="24" t="s">
        <v>402</v>
      </c>
      <c r="M60" s="24">
        <f t="shared" ref="M60" si="91">VLOOKUP(L60,$AM$3:$AN$36,2,FALSE)</f>
        <v>1603002</v>
      </c>
      <c r="N60" s="24">
        <f t="shared" si="11"/>
        <v>16</v>
      </c>
      <c r="O60" s="24">
        <f>INDEX(关卡产出!$AI$4:$AI$12,章节关卡!$A60)</f>
        <v>10</v>
      </c>
      <c r="P60" s="24" t="s">
        <v>409</v>
      </c>
      <c r="Q60" s="24">
        <f t="shared" ref="Q60" si="92">VLOOKUP(P60,$AM$3:$AN$36,2,FALSE)</f>
        <v>1603009</v>
      </c>
      <c r="R60" s="24">
        <f t="shared" si="40"/>
        <v>16</v>
      </c>
      <c r="S60" s="24">
        <f>INDEX(关卡产出!$AK$4:$AK$12,章节关卡!$A60)</f>
        <v>1</v>
      </c>
      <c r="AF60" s="24" t="str">
        <f t="shared" si="41"/>
        <v>1401002#600#14|1401004#180#14|1603002#20#16|1603009#2#16</v>
      </c>
      <c r="AG60" s="24" t="str">
        <f t="shared" si="41"/>
        <v>1401002#1500#14|1401004#450#14|1603002#50#16|1603009#5#16</v>
      </c>
      <c r="AH60" s="24" t="str">
        <f t="shared" si="41"/>
        <v>1401002#300#14|1401004#90#14|1603002#10#16|1603009#1#16</v>
      </c>
      <c r="AJ60" s="24" t="str">
        <f t="shared" si="37"/>
        <v>1401002#14|1401004#14|1603002#16|1603009#16</v>
      </c>
    </row>
    <row r="61" spans="1:36" x14ac:dyDescent="0.2">
      <c r="A61" s="24">
        <v>5</v>
      </c>
      <c r="B61" s="24">
        <v>13</v>
      </c>
      <c r="C61" s="24">
        <f t="shared" si="3"/>
        <v>4</v>
      </c>
      <c r="D61" s="24" t="s">
        <v>426</v>
      </c>
      <c r="E61" s="24">
        <f t="shared" si="4"/>
        <v>1401002</v>
      </c>
      <c r="F61" s="24">
        <f t="shared" si="5"/>
        <v>14</v>
      </c>
      <c r="G61" s="24">
        <f>INDEX(关卡产出!$AG$4:$AG$12,章节关卡!$A61)</f>
        <v>300</v>
      </c>
      <c r="H61" s="24" t="s">
        <v>405</v>
      </c>
      <c r="I61" s="24">
        <f t="shared" si="42"/>
        <v>1603005</v>
      </c>
      <c r="J61" s="24">
        <f t="shared" si="6"/>
        <v>16</v>
      </c>
      <c r="K61" s="24">
        <f>INDEX(关卡产出!$AI$4:$AI$12,章节关卡!$A61)</f>
        <v>10</v>
      </c>
      <c r="L61" s="24" t="s">
        <v>405</v>
      </c>
      <c r="M61" s="24">
        <f t="shared" ref="M61" si="93">VLOOKUP(L61,$AM$3:$AN$36,2,FALSE)</f>
        <v>1603005</v>
      </c>
      <c r="N61" s="24">
        <f t="shared" si="11"/>
        <v>16</v>
      </c>
      <c r="O61" s="24">
        <f>INDEX(关卡产出!$AI$4:$AI$12,章节关卡!$A61)</f>
        <v>10</v>
      </c>
      <c r="P61" s="24" t="s">
        <v>415</v>
      </c>
      <c r="Q61" s="24">
        <f t="shared" ref="Q61" si="94">VLOOKUP(P61,$AM$3:$AN$36,2,FALSE)</f>
        <v>1603015</v>
      </c>
      <c r="R61" s="24">
        <f t="shared" si="40"/>
        <v>16</v>
      </c>
      <c r="S61" s="24">
        <f>INDEX(关卡产出!$AK$4:$AK$12,章节关卡!$A61)</f>
        <v>1</v>
      </c>
      <c r="AF61" s="24" t="str">
        <f t="shared" si="41"/>
        <v>1401002#600#14|1603005#20#16|1603005#20#16|1603015#2#16</v>
      </c>
      <c r="AG61" s="24" t="str">
        <f t="shared" si="41"/>
        <v>1401002#1500#14|1603005#50#16|1603005#50#16|1603015#5#16</v>
      </c>
      <c r="AH61" s="24" t="str">
        <f t="shared" si="41"/>
        <v>1401002#300#14|1603005#10#16|1603005#10#16|1603015#1#16</v>
      </c>
      <c r="AJ61" s="24" t="str">
        <f t="shared" si="37"/>
        <v>1401002#14|1603005#16|1603005#16|1603015#16</v>
      </c>
    </row>
    <row r="62" spans="1:36" x14ac:dyDescent="0.2">
      <c r="A62" s="24">
        <v>5</v>
      </c>
      <c r="B62" s="24">
        <v>14</v>
      </c>
      <c r="C62" s="24">
        <f t="shared" si="3"/>
        <v>4</v>
      </c>
      <c r="D62" s="24" t="s">
        <v>426</v>
      </c>
      <c r="E62" s="24">
        <f t="shared" si="4"/>
        <v>1401002</v>
      </c>
      <c r="F62" s="24">
        <f t="shared" si="5"/>
        <v>14</v>
      </c>
      <c r="G62" s="24">
        <f>INDEX(关卡产出!$AG$4:$AG$12,章节关卡!$A62)</f>
        <v>300</v>
      </c>
      <c r="H62" s="24" t="s">
        <v>429</v>
      </c>
      <c r="I62" s="24">
        <f t="shared" si="42"/>
        <v>1401004</v>
      </c>
      <c r="J62" s="24">
        <f t="shared" si="6"/>
        <v>14</v>
      </c>
      <c r="K62" s="24">
        <f>INDEX(关卡产出!$AF$4:$AF$12,章节关卡!A62)</f>
        <v>90</v>
      </c>
      <c r="L62" s="24" t="s">
        <v>428</v>
      </c>
      <c r="M62" s="24">
        <f t="shared" ref="M62" si="95">VLOOKUP(L62,$AM$3:$AN$36,2,FALSE)</f>
        <v>1401003</v>
      </c>
      <c r="N62" s="24">
        <f t="shared" si="11"/>
        <v>14</v>
      </c>
      <c r="O62" s="24">
        <f>INDEX(关卡产出!$AF$4:$AF$12,章节关卡!$A62)</f>
        <v>90</v>
      </c>
      <c r="P62" s="24" t="s">
        <v>413</v>
      </c>
      <c r="Q62" s="24">
        <f t="shared" ref="Q62" si="96">VLOOKUP(P62,$AM$3:$AN$36,2,FALSE)</f>
        <v>1603013</v>
      </c>
      <c r="R62" s="24">
        <f t="shared" si="40"/>
        <v>16</v>
      </c>
      <c r="S62" s="24">
        <f>INDEX(关卡产出!$AK$4:$AK$12,章节关卡!$A62)</f>
        <v>1</v>
      </c>
      <c r="AF62" s="24" t="str">
        <f t="shared" si="41"/>
        <v>1401002#600#14|1401004#180#14|1401003#180#14|1603013#2#16</v>
      </c>
      <c r="AG62" s="24" t="str">
        <f t="shared" si="41"/>
        <v>1401002#1500#14|1401004#450#14|1401003#450#14|1603013#5#16</v>
      </c>
      <c r="AH62" s="24" t="str">
        <f t="shared" si="41"/>
        <v>1401002#300#14|1401004#90#14|1401003#90#14|1603013#1#16</v>
      </c>
      <c r="AJ62" s="24" t="str">
        <f t="shared" si="37"/>
        <v>1401002#14|1401004#14|1401003#14|1603013#16</v>
      </c>
    </row>
    <row r="63" spans="1:36" x14ac:dyDescent="0.2">
      <c r="A63" s="24">
        <v>5</v>
      </c>
      <c r="B63" s="24">
        <v>15</v>
      </c>
      <c r="C63" s="24">
        <f t="shared" si="3"/>
        <v>4</v>
      </c>
      <c r="D63" s="24" t="s">
        <v>426</v>
      </c>
      <c r="E63" s="24">
        <f t="shared" si="4"/>
        <v>1401002</v>
      </c>
      <c r="F63" s="24">
        <f t="shared" si="5"/>
        <v>14</v>
      </c>
      <c r="G63" s="24">
        <f>INDEX(关卡产出!$AG$4:$AG$12,章节关卡!$A63)</f>
        <v>300</v>
      </c>
      <c r="H63" s="24" t="s">
        <v>402</v>
      </c>
      <c r="I63" s="24">
        <f t="shared" si="42"/>
        <v>1603002</v>
      </c>
      <c r="J63" s="24">
        <f t="shared" si="6"/>
        <v>16</v>
      </c>
      <c r="K63" s="24">
        <f>INDEX(关卡产出!$AI$4:$AI$12,章节关卡!$A63)</f>
        <v>10</v>
      </c>
      <c r="L63" s="24" t="s">
        <v>405</v>
      </c>
      <c r="M63" s="24">
        <f t="shared" ref="M63" si="97">VLOOKUP(L63,$AM$3:$AN$36,2,FALSE)</f>
        <v>1603005</v>
      </c>
      <c r="N63" s="24">
        <f t="shared" si="11"/>
        <v>16</v>
      </c>
      <c r="O63" s="24">
        <f>INDEX(关卡产出!$AI$4:$AI$12,章节关卡!$A63)</f>
        <v>10</v>
      </c>
      <c r="P63" s="24" t="s">
        <v>411</v>
      </c>
      <c r="Q63" s="24">
        <f t="shared" ref="Q63" si="98">VLOOKUP(P63,$AM$3:$AN$36,2,FALSE)</f>
        <v>1603011</v>
      </c>
      <c r="R63" s="24">
        <f t="shared" si="40"/>
        <v>16</v>
      </c>
      <c r="S63" s="24">
        <f>INDEX(关卡产出!$AK$4:$AK$12,章节关卡!$A63)</f>
        <v>1</v>
      </c>
      <c r="AF63" s="24" t="str">
        <f t="shared" si="41"/>
        <v>1401002#600#14|1603002#20#16|1603005#20#16|1603011#2#16</v>
      </c>
      <c r="AG63" s="24" t="str">
        <f t="shared" si="41"/>
        <v>1401002#1500#14|1603002#50#16|1603005#50#16|1603011#5#16</v>
      </c>
      <c r="AH63" s="24" t="str">
        <f t="shared" si="41"/>
        <v>1401002#300#14|1603002#10#16|1603005#10#16|1603011#1#16</v>
      </c>
      <c r="AJ63" s="24" t="str">
        <f t="shared" si="37"/>
        <v>1401002#14|1603002#16|1603005#16|1603011#16</v>
      </c>
    </row>
    <row r="64" spans="1:36" x14ac:dyDescent="0.2">
      <c r="A64">
        <v>6</v>
      </c>
      <c r="B64" s="24">
        <v>1</v>
      </c>
      <c r="C64" s="24">
        <f t="shared" si="3"/>
        <v>4</v>
      </c>
      <c r="D64" s="24" t="s">
        <v>426</v>
      </c>
      <c r="E64" s="24">
        <f t="shared" si="4"/>
        <v>1401002</v>
      </c>
      <c r="F64" s="24">
        <f t="shared" si="5"/>
        <v>14</v>
      </c>
      <c r="G64" s="24">
        <f>INDEX(关卡产出!$AG$4:$AG$12,章节关卡!$A64)</f>
        <v>350</v>
      </c>
      <c r="H64" s="24" t="s">
        <v>428</v>
      </c>
      <c r="I64" s="24">
        <f t="shared" si="42"/>
        <v>1401003</v>
      </c>
      <c r="J64" s="24">
        <f t="shared" si="6"/>
        <v>14</v>
      </c>
      <c r="K64" s="24">
        <f>INDEX(关卡产出!$AF$4:$AF$12,章节关卡!A64)</f>
        <v>100</v>
      </c>
      <c r="L64" s="24" t="s">
        <v>405</v>
      </c>
      <c r="M64" s="24">
        <f t="shared" ref="M64" si="99">VLOOKUP(L64,$AM$3:$AN$36,2,FALSE)</f>
        <v>1603005</v>
      </c>
      <c r="N64" s="24">
        <f t="shared" si="11"/>
        <v>16</v>
      </c>
      <c r="O64" s="24">
        <f>INDEX(关卡产出!$AI$4:$AI$12,章节关卡!$A64)</f>
        <v>10</v>
      </c>
      <c r="P64" s="24" t="s">
        <v>431</v>
      </c>
      <c r="Q64" s="24">
        <f t="shared" ref="Q64" si="100">VLOOKUP(P64,$AM$3:$AN$36,2,FALSE)</f>
        <v>1603007</v>
      </c>
      <c r="R64" s="24">
        <f t="shared" si="40"/>
        <v>16</v>
      </c>
      <c r="S64" s="24">
        <f>INDEX(关卡产出!$AK$4:$AK$12,章节关卡!$A64)</f>
        <v>2</v>
      </c>
      <c r="AF64" s="24" t="str">
        <f t="shared" si="41"/>
        <v>1401002#700#14|1401003#200#14|1603005#20#16|1603007#4#16</v>
      </c>
      <c r="AG64" s="24" t="str">
        <f t="shared" si="41"/>
        <v>1401002#1750#14|1401003#500#14|1603005#50#16|1603007#10#16</v>
      </c>
      <c r="AH64" s="24" t="str">
        <f t="shared" si="41"/>
        <v>1401002#350#14|1401003#100#14|1603005#10#16|1603007#2#16</v>
      </c>
      <c r="AJ64" s="24" t="str">
        <f t="shared" si="37"/>
        <v>1401002#14|1401003#14|1603005#16|1603007#16</v>
      </c>
    </row>
    <row r="65" spans="1:36" x14ac:dyDescent="0.2">
      <c r="A65" s="24">
        <v>6</v>
      </c>
      <c r="B65" s="24">
        <v>2</v>
      </c>
      <c r="C65" s="24">
        <f t="shared" si="3"/>
        <v>4</v>
      </c>
      <c r="D65" s="24" t="s">
        <v>426</v>
      </c>
      <c r="E65" s="24">
        <f t="shared" si="4"/>
        <v>1401002</v>
      </c>
      <c r="F65" s="24">
        <f t="shared" si="5"/>
        <v>14</v>
      </c>
      <c r="G65" s="24">
        <f>INDEX(关卡产出!$AG$4:$AG$12,章节关卡!$A65)</f>
        <v>350</v>
      </c>
      <c r="H65" s="24" t="s">
        <v>429</v>
      </c>
      <c r="I65" s="24">
        <f t="shared" si="42"/>
        <v>1401004</v>
      </c>
      <c r="J65" s="24">
        <f t="shared" si="6"/>
        <v>14</v>
      </c>
      <c r="K65" s="24">
        <f>INDEX(关卡产出!$AF$4:$AF$12,章节关卡!A65)</f>
        <v>100</v>
      </c>
      <c r="L65" s="24" t="s">
        <v>402</v>
      </c>
      <c r="M65" s="24">
        <f t="shared" ref="M65" si="101">VLOOKUP(L65,$AM$3:$AN$36,2,FALSE)</f>
        <v>1603002</v>
      </c>
      <c r="N65" s="24">
        <f t="shared" si="11"/>
        <v>16</v>
      </c>
      <c r="O65" s="24">
        <f>INDEX(关卡产出!$AI$4:$AI$12,章节关卡!$A65)</f>
        <v>10</v>
      </c>
      <c r="P65" s="24" t="s">
        <v>409</v>
      </c>
      <c r="Q65" s="24">
        <f t="shared" ref="Q65" si="102">VLOOKUP(P65,$AM$3:$AN$36,2,FALSE)</f>
        <v>1603009</v>
      </c>
      <c r="R65" s="24">
        <f t="shared" si="40"/>
        <v>16</v>
      </c>
      <c r="S65" s="24">
        <f>INDEX(关卡产出!$AK$4:$AK$12,章节关卡!$A65)</f>
        <v>2</v>
      </c>
      <c r="AF65" s="24" t="str">
        <f t="shared" si="41"/>
        <v>1401002#700#14|1401004#200#14|1603002#20#16|1603009#4#16</v>
      </c>
      <c r="AG65" s="24" t="str">
        <f t="shared" si="41"/>
        <v>1401002#1750#14|1401004#500#14|1603002#50#16|1603009#10#16</v>
      </c>
      <c r="AH65" s="24" t="str">
        <f t="shared" si="41"/>
        <v>1401002#350#14|1401004#100#14|1603002#10#16|1603009#2#16</v>
      </c>
      <c r="AJ65" s="24" t="str">
        <f t="shared" si="37"/>
        <v>1401002#14|1401004#14|1603002#16|1603009#16</v>
      </c>
    </row>
    <row r="66" spans="1:36" x14ac:dyDescent="0.2">
      <c r="A66" s="24">
        <v>6</v>
      </c>
      <c r="B66" s="24">
        <v>3</v>
      </c>
      <c r="C66" s="24">
        <f t="shared" si="3"/>
        <v>4</v>
      </c>
      <c r="D66" s="24" t="s">
        <v>426</v>
      </c>
      <c r="E66" s="24">
        <f t="shared" si="4"/>
        <v>1401002</v>
      </c>
      <c r="F66" s="24">
        <f t="shared" si="5"/>
        <v>14</v>
      </c>
      <c r="G66" s="24">
        <f>INDEX(关卡产出!$AG$4:$AG$12,章节关卡!$A66)</f>
        <v>350</v>
      </c>
      <c r="H66" s="24" t="s">
        <v>413</v>
      </c>
      <c r="I66" s="24">
        <f t="shared" si="42"/>
        <v>1603013</v>
      </c>
      <c r="J66" s="24">
        <f t="shared" si="6"/>
        <v>16</v>
      </c>
      <c r="K66" s="24">
        <f>INDEX(关卡产出!$AK$4:$AK$12,章节关卡!$A66)</f>
        <v>2</v>
      </c>
      <c r="L66" s="24" t="s">
        <v>415</v>
      </c>
      <c r="M66" s="24">
        <f t="shared" ref="M66" si="103">VLOOKUP(L66,$AM$3:$AN$36,2,FALSE)</f>
        <v>1603015</v>
      </c>
      <c r="N66" s="24">
        <f t="shared" si="11"/>
        <v>16</v>
      </c>
      <c r="O66" s="24">
        <f>INDEX(关卡产出!$AK$4:$AK$12,章节关卡!$A66)</f>
        <v>2</v>
      </c>
      <c r="P66" s="24" t="s">
        <v>411</v>
      </c>
      <c r="Q66" s="24">
        <f t="shared" ref="Q66" si="104">VLOOKUP(P66,$AM$3:$AN$36,2,FALSE)</f>
        <v>1603011</v>
      </c>
      <c r="R66" s="24">
        <f t="shared" si="40"/>
        <v>16</v>
      </c>
      <c r="S66" s="24">
        <f>INDEX(关卡产出!$AK$4:$AK$12,章节关卡!$A66)</f>
        <v>2</v>
      </c>
      <c r="AF66" s="24" t="str">
        <f t="shared" si="41"/>
        <v>1401002#700#14|1603013#4#16|1603015#4#16|1603011#4#16</v>
      </c>
      <c r="AG66" s="24" t="str">
        <f t="shared" si="41"/>
        <v>1401002#1750#14|1603013#10#16|1603015#10#16|1603011#10#16</v>
      </c>
      <c r="AH66" s="24" t="str">
        <f t="shared" si="41"/>
        <v>1401002#350#14|1603013#2#16|1603015#2#16|1603011#2#16</v>
      </c>
      <c r="AJ66" s="24" t="str">
        <f t="shared" ref="AJ66:AJ93" si="105">E66&amp;"#"&amp;F66&amp;"|"&amp;I66&amp;"#"&amp;J66&amp;"|"&amp;M66&amp;"#"&amp;N66&amp;"|"&amp;Q66&amp;"#"&amp;R66</f>
        <v>1401002#14|1603013#16|1603015#16|1603011#16</v>
      </c>
    </row>
    <row r="67" spans="1:36" x14ac:dyDescent="0.2">
      <c r="A67" s="24">
        <v>6</v>
      </c>
      <c r="B67" s="24">
        <v>4</v>
      </c>
      <c r="C67" s="24">
        <f t="shared" si="3"/>
        <v>4</v>
      </c>
      <c r="D67" s="24" t="s">
        <v>426</v>
      </c>
      <c r="E67" s="24">
        <f t="shared" si="4"/>
        <v>1401002</v>
      </c>
      <c r="F67" s="24">
        <f t="shared" si="5"/>
        <v>14</v>
      </c>
      <c r="G67" s="24">
        <f>INDEX(关卡产出!$AG$4:$AG$12,章节关卡!$A67)</f>
        <v>350</v>
      </c>
      <c r="H67" s="24" t="s">
        <v>428</v>
      </c>
      <c r="I67" s="24">
        <f t="shared" si="42"/>
        <v>1401003</v>
      </c>
      <c r="J67" s="24">
        <f t="shared" si="6"/>
        <v>14</v>
      </c>
      <c r="K67" s="24">
        <f>INDEX(关卡产出!$AF$4:$AF$12,章节关卡!A67)</f>
        <v>100</v>
      </c>
      <c r="L67" s="24" t="s">
        <v>405</v>
      </c>
      <c r="M67" s="24">
        <f t="shared" ref="M67" si="106">VLOOKUP(L67,$AM$3:$AN$36,2,FALSE)</f>
        <v>1603005</v>
      </c>
      <c r="N67" s="24">
        <f t="shared" si="11"/>
        <v>16</v>
      </c>
      <c r="O67" s="24">
        <f>INDEX(关卡产出!$AI$4:$AI$12,章节关卡!$A67)</f>
        <v>10</v>
      </c>
      <c r="P67" s="24" t="s">
        <v>413</v>
      </c>
      <c r="Q67" s="24">
        <f t="shared" ref="Q67" si="107">VLOOKUP(P67,$AM$3:$AN$36,2,FALSE)</f>
        <v>1603013</v>
      </c>
      <c r="R67" s="24">
        <f t="shared" si="40"/>
        <v>16</v>
      </c>
      <c r="S67" s="24">
        <f>INDEX(关卡产出!$AK$4:$AK$12,章节关卡!$A67)</f>
        <v>2</v>
      </c>
      <c r="AF67" s="24" t="str">
        <f t="shared" ref="AF67:AH93" si="108">$E67&amp;"#"&amp;$G67*AF$2&amp;"#"&amp;$F67&amp;"|"&amp;$I67&amp;"#"&amp;$K67*AF$2&amp;"#"&amp;$J67&amp;"|"&amp;$M67&amp;"#"&amp;$O67*AF$2&amp;"#"&amp;$N67&amp;"|"&amp;$Q67&amp;"#"&amp;$S67*AF$2&amp;"#"&amp;$R67</f>
        <v>1401002#700#14|1401003#200#14|1603005#20#16|1603013#4#16</v>
      </c>
      <c r="AG67" s="24" t="str">
        <f t="shared" si="108"/>
        <v>1401002#1750#14|1401003#500#14|1603005#50#16|1603013#10#16</v>
      </c>
      <c r="AH67" s="24" t="str">
        <f t="shared" si="108"/>
        <v>1401002#350#14|1401003#100#14|1603005#10#16|1603013#2#16</v>
      </c>
      <c r="AJ67" s="24" t="str">
        <f t="shared" si="105"/>
        <v>1401002#14|1401003#14|1603005#16|1603013#16</v>
      </c>
    </row>
    <row r="68" spans="1:36" x14ac:dyDescent="0.2">
      <c r="A68" s="24">
        <v>6</v>
      </c>
      <c r="B68" s="24">
        <v>5</v>
      </c>
      <c r="C68" s="24">
        <f t="shared" si="3"/>
        <v>4</v>
      </c>
      <c r="D68" s="24" t="s">
        <v>426</v>
      </c>
      <c r="E68" s="24">
        <f t="shared" si="4"/>
        <v>1401002</v>
      </c>
      <c r="F68" s="24">
        <f t="shared" si="5"/>
        <v>14</v>
      </c>
      <c r="G68" s="24">
        <f>INDEX(关卡产出!$AG$4:$AG$12,章节关卡!$A68)</f>
        <v>350</v>
      </c>
      <c r="H68" s="24" t="s">
        <v>429</v>
      </c>
      <c r="I68" s="24">
        <f t="shared" ref="I68" si="109">VLOOKUP(H68,$AM$3:$AN$36,2,FALSE)</f>
        <v>1401004</v>
      </c>
      <c r="J68" s="24">
        <f t="shared" si="6"/>
        <v>14</v>
      </c>
      <c r="K68" s="24">
        <f>INDEX(关卡产出!$AF$4:$AF$12,章节关卡!A68)</f>
        <v>100</v>
      </c>
      <c r="L68" s="24" t="s">
        <v>402</v>
      </c>
      <c r="M68" s="24">
        <f t="shared" ref="M68" si="110">VLOOKUP(L68,$AM$3:$AN$36,2,FALSE)</f>
        <v>1603002</v>
      </c>
      <c r="N68" s="24">
        <f t="shared" si="11"/>
        <v>16</v>
      </c>
      <c r="O68" s="24">
        <f>INDEX(关卡产出!$AI$4:$AI$12,章节关卡!$A68)</f>
        <v>10</v>
      </c>
      <c r="P68" s="24" t="s">
        <v>415</v>
      </c>
      <c r="Q68" s="24">
        <f t="shared" ref="Q68" si="111">VLOOKUP(P68,$AM$3:$AN$36,2,FALSE)</f>
        <v>1603015</v>
      </c>
      <c r="R68" s="24">
        <f t="shared" si="40"/>
        <v>16</v>
      </c>
      <c r="S68" s="24">
        <f>INDEX(关卡产出!$AK$4:$AK$12,章节关卡!$A68)</f>
        <v>2</v>
      </c>
      <c r="AF68" s="24" t="str">
        <f t="shared" si="108"/>
        <v>1401002#700#14|1401004#200#14|1603002#20#16|1603015#4#16</v>
      </c>
      <c r="AG68" s="24" t="str">
        <f t="shared" si="108"/>
        <v>1401002#1750#14|1401004#500#14|1603002#50#16|1603015#10#16</v>
      </c>
      <c r="AH68" s="24" t="str">
        <f t="shared" si="108"/>
        <v>1401002#350#14|1401004#100#14|1603002#10#16|1603015#2#16</v>
      </c>
      <c r="AJ68" s="24" t="str">
        <f t="shared" si="105"/>
        <v>1401002#14|1401004#14|1603002#16|1603015#16</v>
      </c>
    </row>
    <row r="69" spans="1:36" x14ac:dyDescent="0.2">
      <c r="A69" s="24">
        <v>6</v>
      </c>
      <c r="B69" s="24">
        <v>6</v>
      </c>
      <c r="C69" s="24">
        <f t="shared" ref="C69:C123" si="112">IF(ISBLANK(D69),0,1)+IF(ISBLANK(H69),0,1)+IF(ISBLANK(L69),0,1)+IF(ISBLANK(P69),0,1)+IF(ISBLANK(T69),0,1)+IF(ISBLANK(X69),0,1)</f>
        <v>4</v>
      </c>
      <c r="D69" s="24" t="s">
        <v>426</v>
      </c>
      <c r="E69" s="24">
        <f t="shared" ref="E69:E123" si="113">VLOOKUP(D69,$AM$3:$AN$36,2,FALSE)</f>
        <v>1401002</v>
      </c>
      <c r="F69" s="24">
        <f t="shared" ref="F69:F123" si="114">VLOOKUP(D69,$AM$3:$AO$36,3,FALSE)</f>
        <v>14</v>
      </c>
      <c r="G69" s="24">
        <f>INDEX(关卡产出!$AG$4:$AG$12,章节关卡!$A69)</f>
        <v>350</v>
      </c>
      <c r="H69" s="24" t="s">
        <v>428</v>
      </c>
      <c r="I69" s="24">
        <f t="shared" ref="I69:I123" si="115">VLOOKUP(H69,$AM$3:$AN$36,2,FALSE)</f>
        <v>1401003</v>
      </c>
      <c r="J69" s="24">
        <f t="shared" ref="J69:J123" si="116">VLOOKUP(H69,$AM$3:$AO$36,3,FALSE)</f>
        <v>14</v>
      </c>
      <c r="K69" s="24">
        <f>INDEX(关卡产出!$AF$4:$AF$12,章节关卡!A69)</f>
        <v>100</v>
      </c>
      <c r="L69" s="24" t="s">
        <v>405</v>
      </c>
      <c r="M69" s="24">
        <f t="shared" ref="M69" si="117">VLOOKUP(L69,$AM$3:$AN$36,2,FALSE)</f>
        <v>1603005</v>
      </c>
      <c r="N69" s="24">
        <f t="shared" si="11"/>
        <v>16</v>
      </c>
      <c r="O69" s="24">
        <f>INDEX(关卡产出!$AI$4:$AI$12,章节关卡!$A69)</f>
        <v>10</v>
      </c>
      <c r="P69" s="24" t="s">
        <v>431</v>
      </c>
      <c r="Q69" s="24">
        <f t="shared" ref="Q69" si="118">VLOOKUP(P69,$AM$3:$AN$36,2,FALSE)</f>
        <v>1603007</v>
      </c>
      <c r="R69" s="24">
        <f t="shared" si="40"/>
        <v>16</v>
      </c>
      <c r="S69" s="24">
        <f>INDEX(关卡产出!$AK$4:$AK$12,章节关卡!$A69)</f>
        <v>2</v>
      </c>
      <c r="AF69" s="24" t="str">
        <f t="shared" si="108"/>
        <v>1401002#700#14|1401003#200#14|1603005#20#16|1603007#4#16</v>
      </c>
      <c r="AG69" s="24" t="str">
        <f t="shared" si="108"/>
        <v>1401002#1750#14|1401003#500#14|1603005#50#16|1603007#10#16</v>
      </c>
      <c r="AH69" s="24" t="str">
        <f t="shared" si="108"/>
        <v>1401002#350#14|1401003#100#14|1603005#10#16|1603007#2#16</v>
      </c>
      <c r="AJ69" s="24" t="str">
        <f t="shared" si="105"/>
        <v>1401002#14|1401003#14|1603005#16|1603007#16</v>
      </c>
    </row>
    <row r="70" spans="1:36" x14ac:dyDescent="0.2">
      <c r="A70" s="24">
        <v>6</v>
      </c>
      <c r="B70" s="24">
        <v>7</v>
      </c>
      <c r="C70" s="24">
        <f t="shared" si="112"/>
        <v>4</v>
      </c>
      <c r="D70" s="24" t="s">
        <v>426</v>
      </c>
      <c r="E70" s="24">
        <f t="shared" si="113"/>
        <v>1401002</v>
      </c>
      <c r="F70" s="24">
        <f t="shared" si="114"/>
        <v>14</v>
      </c>
      <c r="G70" s="24">
        <f>INDEX(关卡产出!$AG$4:$AG$12,章节关卡!$A70)</f>
        <v>350</v>
      </c>
      <c r="H70" s="24" t="s">
        <v>429</v>
      </c>
      <c r="I70" s="24">
        <f t="shared" si="115"/>
        <v>1401004</v>
      </c>
      <c r="J70" s="24">
        <f t="shared" si="116"/>
        <v>14</v>
      </c>
      <c r="K70" s="24">
        <f>INDEX(关卡产出!$AF$4:$AF$12,章节关卡!A70)</f>
        <v>100</v>
      </c>
      <c r="L70" s="24" t="s">
        <v>402</v>
      </c>
      <c r="M70" s="24">
        <f t="shared" ref="M70" si="119">VLOOKUP(L70,$AM$3:$AN$36,2,FALSE)</f>
        <v>1603002</v>
      </c>
      <c r="N70" s="24">
        <f t="shared" si="11"/>
        <v>16</v>
      </c>
      <c r="O70" s="24">
        <f>INDEX(关卡产出!$AI$4:$AI$12,章节关卡!$A70)</f>
        <v>10</v>
      </c>
      <c r="P70" s="24" t="s">
        <v>409</v>
      </c>
      <c r="Q70" s="24">
        <f t="shared" ref="Q70" si="120">VLOOKUP(P70,$AM$3:$AN$36,2,FALSE)</f>
        <v>1603009</v>
      </c>
      <c r="R70" s="24">
        <f t="shared" si="40"/>
        <v>16</v>
      </c>
      <c r="S70" s="24">
        <f>INDEX(关卡产出!$AK$4:$AK$12,章节关卡!$A70)</f>
        <v>2</v>
      </c>
      <c r="AF70" s="24" t="str">
        <f t="shared" si="108"/>
        <v>1401002#700#14|1401004#200#14|1603002#20#16|1603009#4#16</v>
      </c>
      <c r="AG70" s="24" t="str">
        <f t="shared" si="108"/>
        <v>1401002#1750#14|1401004#500#14|1603002#50#16|1603009#10#16</v>
      </c>
      <c r="AH70" s="24" t="str">
        <f t="shared" si="108"/>
        <v>1401002#350#14|1401004#100#14|1603002#10#16|1603009#2#16</v>
      </c>
      <c r="AJ70" s="24" t="str">
        <f t="shared" si="105"/>
        <v>1401002#14|1401004#14|1603002#16|1603009#16</v>
      </c>
    </row>
    <row r="71" spans="1:36" x14ac:dyDescent="0.2">
      <c r="A71" s="24">
        <v>6</v>
      </c>
      <c r="B71" s="24">
        <v>8</v>
      </c>
      <c r="C71" s="24">
        <f t="shared" si="112"/>
        <v>4</v>
      </c>
      <c r="D71" s="24" t="s">
        <v>426</v>
      </c>
      <c r="E71" s="24">
        <f t="shared" si="113"/>
        <v>1401002</v>
      </c>
      <c r="F71" s="24">
        <f t="shared" si="114"/>
        <v>14</v>
      </c>
      <c r="G71" s="24">
        <f>INDEX(关卡产出!$AG$4:$AG$12,章节关卡!$A71)</f>
        <v>350</v>
      </c>
      <c r="H71" s="24" t="s">
        <v>431</v>
      </c>
      <c r="I71" s="24">
        <f t="shared" si="115"/>
        <v>1603007</v>
      </c>
      <c r="J71" s="24">
        <f t="shared" si="116"/>
        <v>16</v>
      </c>
      <c r="K71" s="24">
        <f>INDEX(关卡产出!$AK$4:$AK$12,章节关卡!$A71)</f>
        <v>2</v>
      </c>
      <c r="L71" s="24" t="s">
        <v>409</v>
      </c>
      <c r="M71" s="24">
        <f t="shared" ref="M71" si="121">VLOOKUP(L71,$AM$3:$AN$36,2,FALSE)</f>
        <v>1603009</v>
      </c>
      <c r="N71" s="24">
        <f t="shared" si="11"/>
        <v>16</v>
      </c>
      <c r="O71" s="24">
        <f>INDEX(关卡产出!$AK$4:$AK$12,章节关卡!$A71)</f>
        <v>2</v>
      </c>
      <c r="P71" s="24" t="s">
        <v>411</v>
      </c>
      <c r="Q71" s="24">
        <f t="shared" ref="Q71" si="122">VLOOKUP(P71,$AM$3:$AN$36,2,FALSE)</f>
        <v>1603011</v>
      </c>
      <c r="R71" s="24">
        <f t="shared" si="40"/>
        <v>16</v>
      </c>
      <c r="S71" s="24">
        <f>INDEX(关卡产出!$AK$4:$AK$12,章节关卡!$A71)</f>
        <v>2</v>
      </c>
      <c r="AF71" s="24" t="str">
        <f t="shared" si="108"/>
        <v>1401002#700#14|1603007#4#16|1603009#4#16|1603011#4#16</v>
      </c>
      <c r="AG71" s="24" t="str">
        <f t="shared" si="108"/>
        <v>1401002#1750#14|1603007#10#16|1603009#10#16|1603011#10#16</v>
      </c>
      <c r="AH71" s="24" t="str">
        <f t="shared" si="108"/>
        <v>1401002#350#14|1603007#2#16|1603009#2#16|1603011#2#16</v>
      </c>
      <c r="AJ71" s="24" t="str">
        <f t="shared" si="105"/>
        <v>1401002#14|1603007#16|1603009#16|1603011#16</v>
      </c>
    </row>
    <row r="72" spans="1:36" x14ac:dyDescent="0.2">
      <c r="A72" s="24">
        <v>6</v>
      </c>
      <c r="B72" s="24">
        <v>9</v>
      </c>
      <c r="C72" s="24">
        <f t="shared" si="112"/>
        <v>4</v>
      </c>
      <c r="D72" s="24" t="s">
        <v>426</v>
      </c>
      <c r="E72" s="24">
        <f t="shared" si="113"/>
        <v>1401002</v>
      </c>
      <c r="F72" s="24">
        <f t="shared" si="114"/>
        <v>14</v>
      </c>
      <c r="G72" s="24">
        <f>INDEX(关卡产出!$AG$4:$AG$12,章节关卡!$A72)</f>
        <v>350</v>
      </c>
      <c r="H72" s="24" t="s">
        <v>428</v>
      </c>
      <c r="I72" s="24">
        <f t="shared" si="115"/>
        <v>1401003</v>
      </c>
      <c r="J72" s="24">
        <f t="shared" si="116"/>
        <v>14</v>
      </c>
      <c r="K72" s="24">
        <f>INDEX(关卡产出!$AF$4:$AF$12,章节关卡!A72)</f>
        <v>100</v>
      </c>
      <c r="L72" s="24" t="s">
        <v>405</v>
      </c>
      <c r="M72" s="24">
        <f t="shared" ref="M72" si="123">VLOOKUP(L72,$AM$3:$AN$36,2,FALSE)</f>
        <v>1603005</v>
      </c>
      <c r="N72" s="24">
        <f t="shared" si="11"/>
        <v>16</v>
      </c>
      <c r="O72" s="24">
        <f>INDEX(关卡产出!$AI$4:$AI$12,章节关卡!$A72)</f>
        <v>10</v>
      </c>
      <c r="P72" s="24" t="s">
        <v>413</v>
      </c>
      <c r="Q72" s="24">
        <f t="shared" ref="Q72" si="124">VLOOKUP(P72,$AM$3:$AN$36,2,FALSE)</f>
        <v>1603013</v>
      </c>
      <c r="R72" s="24">
        <f t="shared" si="40"/>
        <v>16</v>
      </c>
      <c r="S72" s="24">
        <f>INDEX(关卡产出!$AK$4:$AK$12,章节关卡!$A72)</f>
        <v>2</v>
      </c>
      <c r="AF72" s="24" t="str">
        <f t="shared" si="108"/>
        <v>1401002#700#14|1401003#200#14|1603005#20#16|1603013#4#16</v>
      </c>
      <c r="AG72" s="24" t="str">
        <f t="shared" si="108"/>
        <v>1401002#1750#14|1401003#500#14|1603005#50#16|1603013#10#16</v>
      </c>
      <c r="AH72" s="24" t="str">
        <f t="shared" si="108"/>
        <v>1401002#350#14|1401003#100#14|1603005#10#16|1603013#2#16</v>
      </c>
      <c r="AJ72" s="24" t="str">
        <f t="shared" si="105"/>
        <v>1401002#14|1401003#14|1603005#16|1603013#16</v>
      </c>
    </row>
    <row r="73" spans="1:36" x14ac:dyDescent="0.2">
      <c r="A73" s="24">
        <v>6</v>
      </c>
      <c r="B73" s="24">
        <v>10</v>
      </c>
      <c r="C73" s="24">
        <f t="shared" si="112"/>
        <v>4</v>
      </c>
      <c r="D73" s="24" t="s">
        <v>426</v>
      </c>
      <c r="E73" s="24">
        <f t="shared" si="113"/>
        <v>1401002</v>
      </c>
      <c r="F73" s="24">
        <f t="shared" si="114"/>
        <v>14</v>
      </c>
      <c r="G73" s="24">
        <f>INDEX(关卡产出!$AG$4:$AG$12,章节关卡!$A73)</f>
        <v>350</v>
      </c>
      <c r="H73" s="24" t="s">
        <v>429</v>
      </c>
      <c r="I73" s="24">
        <f t="shared" si="115"/>
        <v>1401004</v>
      </c>
      <c r="J73" s="24">
        <f t="shared" si="116"/>
        <v>14</v>
      </c>
      <c r="K73" s="24">
        <f>INDEX(关卡产出!$AF$4:$AF$12,章节关卡!A73)</f>
        <v>100</v>
      </c>
      <c r="L73" s="24" t="s">
        <v>402</v>
      </c>
      <c r="M73" s="24">
        <f t="shared" ref="M73" si="125">VLOOKUP(L73,$AM$3:$AN$36,2,FALSE)</f>
        <v>1603002</v>
      </c>
      <c r="N73" s="24">
        <f t="shared" si="11"/>
        <v>16</v>
      </c>
      <c r="O73" s="24">
        <f>INDEX(关卡产出!$AI$4:$AI$12,章节关卡!$A73)</f>
        <v>10</v>
      </c>
      <c r="P73" s="24" t="s">
        <v>415</v>
      </c>
      <c r="Q73" s="24">
        <f t="shared" ref="Q73" si="126">VLOOKUP(P73,$AM$3:$AN$36,2,FALSE)</f>
        <v>1603015</v>
      </c>
      <c r="R73" s="24">
        <f t="shared" si="40"/>
        <v>16</v>
      </c>
      <c r="S73" s="24">
        <f>INDEX(关卡产出!$AK$4:$AK$12,章节关卡!$A73)</f>
        <v>2</v>
      </c>
      <c r="AF73" s="24" t="str">
        <f t="shared" si="108"/>
        <v>1401002#700#14|1401004#200#14|1603002#20#16|1603015#4#16</v>
      </c>
      <c r="AG73" s="24" t="str">
        <f t="shared" si="108"/>
        <v>1401002#1750#14|1401004#500#14|1603002#50#16|1603015#10#16</v>
      </c>
      <c r="AH73" s="24" t="str">
        <f t="shared" si="108"/>
        <v>1401002#350#14|1401004#100#14|1603002#10#16|1603015#2#16</v>
      </c>
      <c r="AJ73" s="24" t="str">
        <f t="shared" si="105"/>
        <v>1401002#14|1401004#14|1603002#16|1603015#16</v>
      </c>
    </row>
    <row r="74" spans="1:36" x14ac:dyDescent="0.2">
      <c r="A74" s="24">
        <v>6</v>
      </c>
      <c r="B74" s="24">
        <v>11</v>
      </c>
      <c r="C74" s="24">
        <f t="shared" si="112"/>
        <v>4</v>
      </c>
      <c r="D74" s="24" t="s">
        <v>426</v>
      </c>
      <c r="E74" s="24">
        <f t="shared" si="113"/>
        <v>1401002</v>
      </c>
      <c r="F74" s="24">
        <f t="shared" si="114"/>
        <v>14</v>
      </c>
      <c r="G74" s="24">
        <f>INDEX(关卡产出!$AG$4:$AG$12,章节关卡!$A74)</f>
        <v>350</v>
      </c>
      <c r="H74" s="24" t="s">
        <v>428</v>
      </c>
      <c r="I74" s="24">
        <f t="shared" si="115"/>
        <v>1401003</v>
      </c>
      <c r="J74" s="24">
        <f t="shared" si="116"/>
        <v>14</v>
      </c>
      <c r="K74" s="24">
        <f>INDEX(关卡产出!$AF$4:$AF$12,章节关卡!A74)</f>
        <v>100</v>
      </c>
      <c r="L74" s="24" t="s">
        <v>405</v>
      </c>
      <c r="M74" s="24">
        <f t="shared" ref="M74" si="127">VLOOKUP(L74,$AM$3:$AN$36,2,FALSE)</f>
        <v>1603005</v>
      </c>
      <c r="N74" s="24">
        <f t="shared" si="11"/>
        <v>16</v>
      </c>
      <c r="O74" s="24">
        <f>INDEX(关卡产出!$AI$4:$AI$12,章节关卡!$A74)</f>
        <v>10</v>
      </c>
      <c r="P74" s="24" t="s">
        <v>431</v>
      </c>
      <c r="Q74" s="24">
        <f t="shared" ref="Q74" si="128">VLOOKUP(P74,$AM$3:$AN$36,2,FALSE)</f>
        <v>1603007</v>
      </c>
      <c r="R74" s="24">
        <f t="shared" si="40"/>
        <v>16</v>
      </c>
      <c r="S74" s="24">
        <f>INDEX(关卡产出!$AK$4:$AK$12,章节关卡!$A74)</f>
        <v>2</v>
      </c>
      <c r="AF74" s="24" t="str">
        <f t="shared" si="108"/>
        <v>1401002#700#14|1401003#200#14|1603005#20#16|1603007#4#16</v>
      </c>
      <c r="AG74" s="24" t="str">
        <f t="shared" si="108"/>
        <v>1401002#1750#14|1401003#500#14|1603005#50#16|1603007#10#16</v>
      </c>
      <c r="AH74" s="24" t="str">
        <f t="shared" si="108"/>
        <v>1401002#350#14|1401003#100#14|1603005#10#16|1603007#2#16</v>
      </c>
      <c r="AJ74" s="24" t="str">
        <f t="shared" si="105"/>
        <v>1401002#14|1401003#14|1603005#16|1603007#16</v>
      </c>
    </row>
    <row r="75" spans="1:36" x14ac:dyDescent="0.2">
      <c r="A75" s="24">
        <v>6</v>
      </c>
      <c r="B75" s="24">
        <v>12</v>
      </c>
      <c r="C75" s="24">
        <f t="shared" si="112"/>
        <v>4</v>
      </c>
      <c r="D75" s="24" t="s">
        <v>426</v>
      </c>
      <c r="E75" s="24">
        <f t="shared" si="113"/>
        <v>1401002</v>
      </c>
      <c r="F75" s="24">
        <f t="shared" si="114"/>
        <v>14</v>
      </c>
      <c r="G75" s="24">
        <f>INDEX(关卡产出!$AG$4:$AG$12,章节关卡!$A75)</f>
        <v>350</v>
      </c>
      <c r="H75" s="24" t="s">
        <v>429</v>
      </c>
      <c r="I75" s="24">
        <f t="shared" si="115"/>
        <v>1401004</v>
      </c>
      <c r="J75" s="24">
        <f t="shared" si="116"/>
        <v>14</v>
      </c>
      <c r="K75" s="24">
        <f>INDEX(关卡产出!$AF$4:$AF$12,章节关卡!A75)</f>
        <v>100</v>
      </c>
      <c r="L75" s="24" t="s">
        <v>402</v>
      </c>
      <c r="M75" s="24">
        <f t="shared" ref="M75" si="129">VLOOKUP(L75,$AM$3:$AN$36,2,FALSE)</f>
        <v>1603002</v>
      </c>
      <c r="N75" s="24">
        <f t="shared" ref="N75:N123" si="130">VLOOKUP(L75,$AM$3:$AO$36,3,FALSE)</f>
        <v>16</v>
      </c>
      <c r="O75" s="24">
        <f>INDEX(关卡产出!$AI$4:$AI$12,章节关卡!$A75)</f>
        <v>10</v>
      </c>
      <c r="P75" s="24" t="s">
        <v>409</v>
      </c>
      <c r="Q75" s="24">
        <f t="shared" ref="Q75" si="131">VLOOKUP(P75,$AM$3:$AN$36,2,FALSE)</f>
        <v>1603009</v>
      </c>
      <c r="R75" s="24">
        <f t="shared" si="40"/>
        <v>16</v>
      </c>
      <c r="S75" s="24">
        <f>INDEX(关卡产出!$AK$4:$AK$12,章节关卡!$A75)</f>
        <v>2</v>
      </c>
      <c r="AF75" s="24" t="str">
        <f t="shared" si="108"/>
        <v>1401002#700#14|1401004#200#14|1603002#20#16|1603009#4#16</v>
      </c>
      <c r="AG75" s="24" t="str">
        <f t="shared" si="108"/>
        <v>1401002#1750#14|1401004#500#14|1603002#50#16|1603009#10#16</v>
      </c>
      <c r="AH75" s="24" t="str">
        <f t="shared" si="108"/>
        <v>1401002#350#14|1401004#100#14|1603002#10#16|1603009#2#16</v>
      </c>
      <c r="AJ75" s="24" t="str">
        <f t="shared" si="105"/>
        <v>1401002#14|1401004#14|1603002#16|1603009#16</v>
      </c>
    </row>
    <row r="76" spans="1:36" x14ac:dyDescent="0.2">
      <c r="A76" s="24">
        <v>6</v>
      </c>
      <c r="B76" s="24">
        <v>13</v>
      </c>
      <c r="C76" s="24">
        <f t="shared" si="112"/>
        <v>4</v>
      </c>
      <c r="D76" s="24" t="s">
        <v>426</v>
      </c>
      <c r="E76" s="24">
        <f t="shared" si="113"/>
        <v>1401002</v>
      </c>
      <c r="F76" s="24">
        <f t="shared" si="114"/>
        <v>14</v>
      </c>
      <c r="G76" s="24">
        <f>INDEX(关卡产出!$AG$4:$AG$12,章节关卡!$A76)</f>
        <v>350</v>
      </c>
      <c r="H76" s="24" t="s">
        <v>405</v>
      </c>
      <c r="I76" s="24">
        <f t="shared" si="115"/>
        <v>1603005</v>
      </c>
      <c r="J76" s="24">
        <f t="shared" si="116"/>
        <v>16</v>
      </c>
      <c r="K76" s="24">
        <f>INDEX(关卡产出!$AI$4:$AI$12,章节关卡!$A76)</f>
        <v>10</v>
      </c>
      <c r="L76" s="24" t="s">
        <v>405</v>
      </c>
      <c r="M76" s="24">
        <f t="shared" ref="M76" si="132">VLOOKUP(L76,$AM$3:$AN$36,2,FALSE)</f>
        <v>1603005</v>
      </c>
      <c r="N76" s="24">
        <f t="shared" si="130"/>
        <v>16</v>
      </c>
      <c r="O76" s="24">
        <f>INDEX(关卡产出!$AI$4:$AI$12,章节关卡!$A76)</f>
        <v>10</v>
      </c>
      <c r="P76" s="24" t="s">
        <v>415</v>
      </c>
      <c r="Q76" s="24">
        <f t="shared" ref="Q76" si="133">VLOOKUP(P76,$AM$3:$AN$36,2,FALSE)</f>
        <v>1603015</v>
      </c>
      <c r="R76" s="24">
        <f t="shared" si="40"/>
        <v>16</v>
      </c>
      <c r="S76" s="24">
        <f>INDEX(关卡产出!$AK$4:$AK$12,章节关卡!$A76)</f>
        <v>2</v>
      </c>
      <c r="AF76" s="24" t="str">
        <f t="shared" si="108"/>
        <v>1401002#700#14|1603005#20#16|1603005#20#16|1603015#4#16</v>
      </c>
      <c r="AG76" s="24" t="str">
        <f t="shared" si="108"/>
        <v>1401002#1750#14|1603005#50#16|1603005#50#16|1603015#10#16</v>
      </c>
      <c r="AH76" s="24" t="str">
        <f t="shared" si="108"/>
        <v>1401002#350#14|1603005#10#16|1603005#10#16|1603015#2#16</v>
      </c>
      <c r="AJ76" s="24" t="str">
        <f t="shared" si="105"/>
        <v>1401002#14|1603005#16|1603005#16|1603015#16</v>
      </c>
    </row>
    <row r="77" spans="1:36" x14ac:dyDescent="0.2">
      <c r="A77" s="24">
        <v>6</v>
      </c>
      <c r="B77" s="24">
        <v>14</v>
      </c>
      <c r="C77" s="24">
        <f t="shared" si="112"/>
        <v>4</v>
      </c>
      <c r="D77" s="24" t="s">
        <v>426</v>
      </c>
      <c r="E77" s="24">
        <f t="shared" si="113"/>
        <v>1401002</v>
      </c>
      <c r="F77" s="24">
        <f t="shared" si="114"/>
        <v>14</v>
      </c>
      <c r="G77" s="24">
        <f>INDEX(关卡产出!$AG$4:$AG$12,章节关卡!$A77)</f>
        <v>350</v>
      </c>
      <c r="H77" s="24" t="s">
        <v>429</v>
      </c>
      <c r="I77" s="24">
        <f t="shared" si="115"/>
        <v>1401004</v>
      </c>
      <c r="J77" s="24">
        <f t="shared" si="116"/>
        <v>14</v>
      </c>
      <c r="K77" s="24">
        <f>INDEX(关卡产出!$AF$4:$AF$12,章节关卡!A77)</f>
        <v>100</v>
      </c>
      <c r="L77" s="24" t="s">
        <v>428</v>
      </c>
      <c r="M77" s="24">
        <f t="shared" ref="M77" si="134">VLOOKUP(L77,$AM$3:$AN$36,2,FALSE)</f>
        <v>1401003</v>
      </c>
      <c r="N77" s="24">
        <f t="shared" si="130"/>
        <v>14</v>
      </c>
      <c r="O77" s="24">
        <f>INDEX(关卡产出!$AF$4:$AF$12,章节关卡!$A77)</f>
        <v>100</v>
      </c>
      <c r="P77" s="24" t="s">
        <v>413</v>
      </c>
      <c r="Q77" s="24">
        <f t="shared" ref="Q77" si="135">VLOOKUP(P77,$AM$3:$AN$36,2,FALSE)</f>
        <v>1603013</v>
      </c>
      <c r="R77" s="24">
        <f t="shared" si="40"/>
        <v>16</v>
      </c>
      <c r="S77" s="24">
        <f>INDEX(关卡产出!$AK$4:$AK$12,章节关卡!$A77)</f>
        <v>2</v>
      </c>
      <c r="AF77" s="24" t="str">
        <f t="shared" si="108"/>
        <v>1401002#700#14|1401004#200#14|1401003#200#14|1603013#4#16</v>
      </c>
      <c r="AG77" s="24" t="str">
        <f t="shared" si="108"/>
        <v>1401002#1750#14|1401004#500#14|1401003#500#14|1603013#10#16</v>
      </c>
      <c r="AH77" s="24" t="str">
        <f t="shared" si="108"/>
        <v>1401002#350#14|1401004#100#14|1401003#100#14|1603013#2#16</v>
      </c>
      <c r="AJ77" s="24" t="str">
        <f t="shared" si="105"/>
        <v>1401002#14|1401004#14|1401003#14|1603013#16</v>
      </c>
    </row>
    <row r="78" spans="1:36" x14ac:dyDescent="0.2">
      <c r="A78" s="24">
        <v>6</v>
      </c>
      <c r="B78" s="24">
        <v>15</v>
      </c>
      <c r="C78" s="24">
        <f t="shared" si="112"/>
        <v>4</v>
      </c>
      <c r="D78" s="24" t="s">
        <v>426</v>
      </c>
      <c r="E78" s="24">
        <f t="shared" si="113"/>
        <v>1401002</v>
      </c>
      <c r="F78" s="24">
        <f t="shared" si="114"/>
        <v>14</v>
      </c>
      <c r="G78" s="24">
        <f>INDEX(关卡产出!$AG$4:$AG$12,章节关卡!$A78)</f>
        <v>350</v>
      </c>
      <c r="H78" s="24" t="s">
        <v>402</v>
      </c>
      <c r="I78" s="24">
        <f t="shared" si="115"/>
        <v>1603002</v>
      </c>
      <c r="J78" s="24">
        <f t="shared" si="116"/>
        <v>16</v>
      </c>
      <c r="K78" s="24">
        <f>INDEX(关卡产出!$AI$4:$AI$12,章节关卡!$A78)</f>
        <v>10</v>
      </c>
      <c r="L78" s="24" t="s">
        <v>405</v>
      </c>
      <c r="M78" s="24">
        <f t="shared" ref="M78" si="136">VLOOKUP(L78,$AM$3:$AN$36,2,FALSE)</f>
        <v>1603005</v>
      </c>
      <c r="N78" s="24">
        <f t="shared" si="130"/>
        <v>16</v>
      </c>
      <c r="O78" s="24">
        <f>INDEX(关卡产出!$AI$4:$AI$12,章节关卡!$A78)</f>
        <v>10</v>
      </c>
      <c r="P78" s="24" t="s">
        <v>411</v>
      </c>
      <c r="Q78" s="24">
        <f t="shared" ref="Q78" si="137">VLOOKUP(P78,$AM$3:$AN$36,2,FALSE)</f>
        <v>1603011</v>
      </c>
      <c r="R78" s="24">
        <f t="shared" si="40"/>
        <v>16</v>
      </c>
      <c r="S78" s="24">
        <f>INDEX(关卡产出!$AK$4:$AK$12,章节关卡!$A78)</f>
        <v>2</v>
      </c>
      <c r="AF78" s="24" t="str">
        <f t="shared" si="108"/>
        <v>1401002#700#14|1603002#20#16|1603005#20#16|1603011#4#16</v>
      </c>
      <c r="AG78" s="24" t="str">
        <f t="shared" si="108"/>
        <v>1401002#1750#14|1603002#50#16|1603005#50#16|1603011#10#16</v>
      </c>
      <c r="AH78" s="24" t="str">
        <f t="shared" si="108"/>
        <v>1401002#350#14|1603002#10#16|1603005#10#16|1603011#2#16</v>
      </c>
      <c r="AJ78" s="24" t="str">
        <f t="shared" si="105"/>
        <v>1401002#14|1603002#16|1603005#16|1603011#16</v>
      </c>
    </row>
    <row r="79" spans="1:36" x14ac:dyDescent="0.2">
      <c r="A79">
        <v>7</v>
      </c>
      <c r="B79" s="24">
        <v>1</v>
      </c>
      <c r="C79" s="24">
        <f t="shared" si="112"/>
        <v>4</v>
      </c>
      <c r="D79" s="24" t="s">
        <v>426</v>
      </c>
      <c r="E79" s="24">
        <f t="shared" si="113"/>
        <v>1401002</v>
      </c>
      <c r="F79" s="24">
        <f t="shared" si="114"/>
        <v>14</v>
      </c>
      <c r="G79" s="24">
        <f>INDEX(关卡产出!$AG$4:$AG$12,章节关卡!$A79)</f>
        <v>400</v>
      </c>
      <c r="H79" s="24" t="s">
        <v>428</v>
      </c>
      <c r="I79" s="24">
        <f t="shared" si="115"/>
        <v>1401003</v>
      </c>
      <c r="J79" s="24">
        <f t="shared" si="116"/>
        <v>14</v>
      </c>
      <c r="K79" s="24">
        <f>INDEX(关卡产出!$AF$4:$AF$12,章节关卡!A79)</f>
        <v>110</v>
      </c>
      <c r="L79" s="24" t="s">
        <v>406</v>
      </c>
      <c r="M79" s="24">
        <f t="shared" ref="M79" si="138">VLOOKUP(L79,$AM$3:$AN$36,2,FALSE)</f>
        <v>1603006</v>
      </c>
      <c r="N79" s="24">
        <f t="shared" si="130"/>
        <v>16</v>
      </c>
      <c r="O79" s="24">
        <f>INDEX(关卡产出!$AJ$4:$AJ$12,章节关卡!$A79)*2</f>
        <v>6</v>
      </c>
      <c r="P79" s="24" t="s">
        <v>408</v>
      </c>
      <c r="Q79" s="24">
        <f t="shared" ref="Q79" si="139">VLOOKUP(P79,$AM$3:$AN$36,2,FALSE)</f>
        <v>1603008</v>
      </c>
      <c r="R79" s="24">
        <f t="shared" si="40"/>
        <v>16</v>
      </c>
      <c r="S79" s="24">
        <f>INDEX(关卡产出!$AL$4:$AL$12,章节关卡!$A79)</f>
        <v>0.5</v>
      </c>
      <c r="AF79" s="24" t="str">
        <f t="shared" si="108"/>
        <v>1401002#800#14|1401003#220#14|1603006#12#16|1603008#1#16</v>
      </c>
      <c r="AG79" s="24" t="str">
        <f t="shared" si="108"/>
        <v>1401002#2000#14|1401003#550#14|1603006#30#16|1603008#2.5#16</v>
      </c>
      <c r="AH79" s="24" t="str">
        <f t="shared" si="108"/>
        <v>1401002#400#14|1401003#110#14|1603006#6#16|1603008#0.5#16</v>
      </c>
      <c r="AJ79" s="24" t="str">
        <f t="shared" si="105"/>
        <v>1401002#14|1401003#14|1603006#16|1603008#16</v>
      </c>
    </row>
    <row r="80" spans="1:36" x14ac:dyDescent="0.2">
      <c r="A80" s="24">
        <v>7</v>
      </c>
      <c r="B80" s="24">
        <v>2</v>
      </c>
      <c r="C80" s="24">
        <f t="shared" si="112"/>
        <v>4</v>
      </c>
      <c r="D80" s="24" t="s">
        <v>426</v>
      </c>
      <c r="E80" s="24">
        <f t="shared" si="113"/>
        <v>1401002</v>
      </c>
      <c r="F80" s="24">
        <f t="shared" si="114"/>
        <v>14</v>
      </c>
      <c r="G80" s="24">
        <f>INDEX(关卡产出!$AG$4:$AG$12,章节关卡!$A80)</f>
        <v>400</v>
      </c>
      <c r="H80" s="24" t="s">
        <v>429</v>
      </c>
      <c r="I80" s="24">
        <f t="shared" si="115"/>
        <v>1401004</v>
      </c>
      <c r="J80" s="24">
        <f t="shared" si="116"/>
        <v>14</v>
      </c>
      <c r="K80" s="24">
        <f>INDEX(关卡产出!$AF$4:$AF$12,章节关卡!A80)</f>
        <v>110</v>
      </c>
      <c r="L80" s="24" t="s">
        <v>403</v>
      </c>
      <c r="M80" s="24">
        <f t="shared" ref="M80" si="140">VLOOKUP(L80,$AM$3:$AN$36,2,FALSE)</f>
        <v>1603003</v>
      </c>
      <c r="N80" s="24">
        <f t="shared" si="130"/>
        <v>16</v>
      </c>
      <c r="O80" s="24">
        <f>INDEX(关卡产出!$AJ$4:$AJ$12,章节关卡!$A80)*2</f>
        <v>6</v>
      </c>
      <c r="P80" s="24" t="s">
        <v>410</v>
      </c>
      <c r="Q80" s="24">
        <f t="shared" ref="Q80" si="141">VLOOKUP(P80,$AM$3:$AN$36,2,FALSE)</f>
        <v>1603010</v>
      </c>
      <c r="R80" s="24">
        <f t="shared" si="40"/>
        <v>16</v>
      </c>
      <c r="S80" s="24">
        <f>INDEX(关卡产出!$AL$4:$AL$12,章节关卡!$A80)</f>
        <v>0.5</v>
      </c>
      <c r="AF80" s="24" t="str">
        <f t="shared" si="108"/>
        <v>1401002#800#14|1401004#220#14|1603003#12#16|1603010#1#16</v>
      </c>
      <c r="AG80" s="24" t="str">
        <f t="shared" si="108"/>
        <v>1401002#2000#14|1401004#550#14|1603003#30#16|1603010#2.5#16</v>
      </c>
      <c r="AH80" s="24" t="str">
        <f t="shared" si="108"/>
        <v>1401002#400#14|1401004#110#14|1603003#6#16|1603010#0.5#16</v>
      </c>
      <c r="AJ80" s="24" t="str">
        <f t="shared" si="105"/>
        <v>1401002#14|1401004#14|1603003#16|1603010#16</v>
      </c>
    </row>
    <row r="81" spans="1:36" x14ac:dyDescent="0.2">
      <c r="A81" s="24">
        <v>7</v>
      </c>
      <c r="B81" s="24">
        <v>3</v>
      </c>
      <c r="C81" s="24">
        <f t="shared" si="112"/>
        <v>4</v>
      </c>
      <c r="D81" s="24" t="s">
        <v>426</v>
      </c>
      <c r="E81" s="24">
        <f t="shared" si="113"/>
        <v>1401002</v>
      </c>
      <c r="F81" s="24">
        <f t="shared" si="114"/>
        <v>14</v>
      </c>
      <c r="G81" s="24">
        <f>INDEX(关卡产出!$AG$4:$AG$12,章节关卡!$A81)</f>
        <v>400</v>
      </c>
      <c r="H81" s="24" t="s">
        <v>414</v>
      </c>
      <c r="I81" s="24">
        <f t="shared" si="115"/>
        <v>1603014</v>
      </c>
      <c r="J81" s="24">
        <f t="shared" si="116"/>
        <v>16</v>
      </c>
      <c r="K81" s="24">
        <f>INDEX(关卡产出!$AL$4:$AL$12,章节关卡!$A81)</f>
        <v>0.5</v>
      </c>
      <c r="L81" s="24" t="s">
        <v>416</v>
      </c>
      <c r="M81" s="24">
        <f t="shared" ref="M81" si="142">VLOOKUP(L81,$AM$3:$AN$36,2,FALSE)</f>
        <v>1603016</v>
      </c>
      <c r="N81" s="24">
        <f t="shared" si="130"/>
        <v>16</v>
      </c>
      <c r="O81" s="24">
        <f>INDEX(关卡产出!$AL$4:$AL$12,章节关卡!$A81)</f>
        <v>0.5</v>
      </c>
      <c r="P81" s="24" t="s">
        <v>412</v>
      </c>
      <c r="Q81" s="24">
        <f t="shared" ref="Q81" si="143">VLOOKUP(P81,$AM$3:$AN$36,2,FALSE)</f>
        <v>1603012</v>
      </c>
      <c r="R81" s="24">
        <f t="shared" si="40"/>
        <v>16</v>
      </c>
      <c r="S81" s="24">
        <f>INDEX(关卡产出!$AL$4:$AL$12,章节关卡!$A81)</f>
        <v>0.5</v>
      </c>
      <c r="AF81" s="24" t="str">
        <f t="shared" si="108"/>
        <v>1401002#800#14|1603014#1#16|1603016#1#16|1603012#1#16</v>
      </c>
      <c r="AG81" s="24" t="str">
        <f t="shared" si="108"/>
        <v>1401002#2000#14|1603014#2.5#16|1603016#2.5#16|1603012#2.5#16</v>
      </c>
      <c r="AH81" s="24" t="str">
        <f t="shared" si="108"/>
        <v>1401002#400#14|1603014#0.5#16|1603016#0.5#16|1603012#0.5#16</v>
      </c>
      <c r="AJ81" s="24" t="str">
        <f t="shared" si="105"/>
        <v>1401002#14|1603014#16|1603016#16|1603012#16</v>
      </c>
    </row>
    <row r="82" spans="1:36" x14ac:dyDescent="0.2">
      <c r="A82" s="24">
        <v>7</v>
      </c>
      <c r="B82" s="24">
        <v>4</v>
      </c>
      <c r="C82" s="24">
        <f t="shared" si="112"/>
        <v>4</v>
      </c>
      <c r="D82" s="24" t="s">
        <v>426</v>
      </c>
      <c r="E82" s="24">
        <f t="shared" si="113"/>
        <v>1401002</v>
      </c>
      <c r="F82" s="24">
        <f t="shared" si="114"/>
        <v>14</v>
      </c>
      <c r="G82" s="24">
        <f>INDEX(关卡产出!$AG$4:$AG$12,章节关卡!$A82)</f>
        <v>400</v>
      </c>
      <c r="H82" s="24" t="s">
        <v>428</v>
      </c>
      <c r="I82" s="24">
        <f t="shared" si="115"/>
        <v>1401003</v>
      </c>
      <c r="J82" s="24">
        <f t="shared" si="116"/>
        <v>14</v>
      </c>
      <c r="K82" s="24">
        <f>INDEX(关卡产出!$AF$4:$AF$12,章节关卡!A82)</f>
        <v>110</v>
      </c>
      <c r="L82" s="24" t="s">
        <v>406</v>
      </c>
      <c r="M82" s="24">
        <f t="shared" ref="M82" si="144">VLOOKUP(L82,$AM$3:$AN$36,2,FALSE)</f>
        <v>1603006</v>
      </c>
      <c r="N82" s="24">
        <f t="shared" si="130"/>
        <v>16</v>
      </c>
      <c r="O82" s="24">
        <f>INDEX(关卡产出!$AJ$4:$AJ$12,章节关卡!$A82)*2</f>
        <v>6</v>
      </c>
      <c r="P82" s="24" t="s">
        <v>414</v>
      </c>
      <c r="Q82" s="24">
        <f t="shared" ref="Q82" si="145">VLOOKUP(P82,$AM$3:$AN$36,2,FALSE)</f>
        <v>1603014</v>
      </c>
      <c r="R82" s="24">
        <f t="shared" si="40"/>
        <v>16</v>
      </c>
      <c r="S82" s="24">
        <f>INDEX(关卡产出!$AL$4:$AL$12,章节关卡!$A82)</f>
        <v>0.5</v>
      </c>
      <c r="AF82" s="24" t="str">
        <f t="shared" si="108"/>
        <v>1401002#800#14|1401003#220#14|1603006#12#16|1603014#1#16</v>
      </c>
      <c r="AG82" s="24" t="str">
        <f t="shared" si="108"/>
        <v>1401002#2000#14|1401003#550#14|1603006#30#16|1603014#2.5#16</v>
      </c>
      <c r="AH82" s="24" t="str">
        <f t="shared" si="108"/>
        <v>1401002#400#14|1401003#110#14|1603006#6#16|1603014#0.5#16</v>
      </c>
      <c r="AJ82" s="24" t="str">
        <f t="shared" si="105"/>
        <v>1401002#14|1401003#14|1603006#16|1603014#16</v>
      </c>
    </row>
    <row r="83" spans="1:36" x14ac:dyDescent="0.2">
      <c r="A83" s="24">
        <v>7</v>
      </c>
      <c r="B83" s="24">
        <v>5</v>
      </c>
      <c r="C83" s="24">
        <f t="shared" si="112"/>
        <v>4</v>
      </c>
      <c r="D83" s="24" t="s">
        <v>426</v>
      </c>
      <c r="E83" s="24">
        <f t="shared" si="113"/>
        <v>1401002</v>
      </c>
      <c r="F83" s="24">
        <f t="shared" si="114"/>
        <v>14</v>
      </c>
      <c r="G83" s="24">
        <f>INDEX(关卡产出!$AG$4:$AG$12,章节关卡!$A83)</f>
        <v>400</v>
      </c>
      <c r="H83" s="24" t="s">
        <v>429</v>
      </c>
      <c r="I83" s="24">
        <f t="shared" si="115"/>
        <v>1401004</v>
      </c>
      <c r="J83" s="24">
        <f t="shared" si="116"/>
        <v>14</v>
      </c>
      <c r="K83" s="24">
        <f>INDEX(关卡产出!$AF$4:$AF$12,章节关卡!A83)</f>
        <v>110</v>
      </c>
      <c r="L83" s="24" t="s">
        <v>403</v>
      </c>
      <c r="M83" s="24">
        <f t="shared" ref="M83" si="146">VLOOKUP(L83,$AM$3:$AN$36,2,FALSE)</f>
        <v>1603003</v>
      </c>
      <c r="N83" s="24">
        <f t="shared" si="130"/>
        <v>16</v>
      </c>
      <c r="O83" s="24">
        <f>INDEX(关卡产出!$AJ$4:$AJ$12,章节关卡!$A83)*2</f>
        <v>6</v>
      </c>
      <c r="P83" s="24" t="s">
        <v>416</v>
      </c>
      <c r="Q83" s="24">
        <f t="shared" ref="Q83" si="147">VLOOKUP(P83,$AM$3:$AN$36,2,FALSE)</f>
        <v>1603016</v>
      </c>
      <c r="R83" s="24">
        <f t="shared" si="40"/>
        <v>16</v>
      </c>
      <c r="S83" s="24">
        <f>INDEX(关卡产出!$AL$4:$AL$12,章节关卡!$A83)</f>
        <v>0.5</v>
      </c>
      <c r="AF83" s="24" t="str">
        <f t="shared" si="108"/>
        <v>1401002#800#14|1401004#220#14|1603003#12#16|1603016#1#16</v>
      </c>
      <c r="AG83" s="24" t="str">
        <f t="shared" si="108"/>
        <v>1401002#2000#14|1401004#550#14|1603003#30#16|1603016#2.5#16</v>
      </c>
      <c r="AH83" s="24" t="str">
        <f t="shared" si="108"/>
        <v>1401002#400#14|1401004#110#14|1603003#6#16|1603016#0.5#16</v>
      </c>
      <c r="AJ83" s="24" t="str">
        <f t="shared" si="105"/>
        <v>1401002#14|1401004#14|1603003#16|1603016#16</v>
      </c>
    </row>
    <row r="84" spans="1:36" x14ac:dyDescent="0.2">
      <c r="A84" s="24">
        <v>7</v>
      </c>
      <c r="B84" s="24">
        <v>6</v>
      </c>
      <c r="C84" s="24">
        <f t="shared" si="112"/>
        <v>4</v>
      </c>
      <c r="D84" s="24" t="s">
        <v>426</v>
      </c>
      <c r="E84" s="24">
        <f t="shared" si="113"/>
        <v>1401002</v>
      </c>
      <c r="F84" s="24">
        <f t="shared" si="114"/>
        <v>14</v>
      </c>
      <c r="G84" s="24">
        <f>INDEX(关卡产出!$AG$4:$AG$12,章节关卡!$A84)</f>
        <v>400</v>
      </c>
      <c r="H84" s="24" t="s">
        <v>428</v>
      </c>
      <c r="I84" s="24">
        <f t="shared" si="115"/>
        <v>1401003</v>
      </c>
      <c r="J84" s="24">
        <f t="shared" si="116"/>
        <v>14</v>
      </c>
      <c r="K84" s="24">
        <f>INDEX(关卡产出!$AF$4:$AF$12,章节关卡!A84)</f>
        <v>110</v>
      </c>
      <c r="L84" s="24" t="s">
        <v>406</v>
      </c>
      <c r="M84" s="24">
        <f t="shared" ref="M84" si="148">VLOOKUP(L84,$AM$3:$AN$36,2,FALSE)</f>
        <v>1603006</v>
      </c>
      <c r="N84" s="24">
        <f t="shared" si="130"/>
        <v>16</v>
      </c>
      <c r="O84" s="24">
        <f>INDEX(关卡产出!$AJ$4:$AJ$12,章节关卡!$A84)*2</f>
        <v>6</v>
      </c>
      <c r="P84" s="24" t="s">
        <v>408</v>
      </c>
      <c r="Q84" s="24">
        <f t="shared" ref="Q84" si="149">VLOOKUP(P84,$AM$3:$AN$36,2,FALSE)</f>
        <v>1603008</v>
      </c>
      <c r="R84" s="24">
        <f t="shared" si="40"/>
        <v>16</v>
      </c>
      <c r="S84" s="24">
        <f>INDEX(关卡产出!$AL$4:$AL$12,章节关卡!$A84)</f>
        <v>0.5</v>
      </c>
      <c r="AF84" s="24" t="str">
        <f t="shared" si="108"/>
        <v>1401002#800#14|1401003#220#14|1603006#12#16|1603008#1#16</v>
      </c>
      <c r="AG84" s="24" t="str">
        <f t="shared" si="108"/>
        <v>1401002#2000#14|1401003#550#14|1603006#30#16|1603008#2.5#16</v>
      </c>
      <c r="AH84" s="24" t="str">
        <f t="shared" si="108"/>
        <v>1401002#400#14|1401003#110#14|1603006#6#16|1603008#0.5#16</v>
      </c>
      <c r="AJ84" s="24" t="str">
        <f t="shared" si="105"/>
        <v>1401002#14|1401003#14|1603006#16|1603008#16</v>
      </c>
    </row>
    <row r="85" spans="1:36" x14ac:dyDescent="0.2">
      <c r="A85" s="24">
        <v>7</v>
      </c>
      <c r="B85" s="24">
        <v>7</v>
      </c>
      <c r="C85" s="24">
        <f t="shared" si="112"/>
        <v>4</v>
      </c>
      <c r="D85" s="24" t="s">
        <v>426</v>
      </c>
      <c r="E85" s="24">
        <f t="shared" si="113"/>
        <v>1401002</v>
      </c>
      <c r="F85" s="24">
        <f t="shared" si="114"/>
        <v>14</v>
      </c>
      <c r="G85" s="24">
        <f>INDEX(关卡产出!$AG$4:$AG$12,章节关卡!$A85)</f>
        <v>400</v>
      </c>
      <c r="H85" s="24" t="s">
        <v>429</v>
      </c>
      <c r="I85" s="24">
        <f t="shared" si="115"/>
        <v>1401004</v>
      </c>
      <c r="J85" s="24">
        <f t="shared" si="116"/>
        <v>14</v>
      </c>
      <c r="K85" s="24">
        <f>INDEX(关卡产出!$AF$4:$AF$12,章节关卡!A85)</f>
        <v>110</v>
      </c>
      <c r="L85" s="24" t="s">
        <v>403</v>
      </c>
      <c r="M85" s="24">
        <f t="shared" ref="M85" si="150">VLOOKUP(L85,$AM$3:$AN$36,2,FALSE)</f>
        <v>1603003</v>
      </c>
      <c r="N85" s="24">
        <f t="shared" si="130"/>
        <v>16</v>
      </c>
      <c r="O85" s="24">
        <f>INDEX(关卡产出!$AJ$4:$AJ$12,章节关卡!$A85)*2</f>
        <v>6</v>
      </c>
      <c r="P85" s="24" t="s">
        <v>410</v>
      </c>
      <c r="Q85" s="24">
        <f t="shared" ref="Q85" si="151">VLOOKUP(P85,$AM$3:$AN$36,2,FALSE)</f>
        <v>1603010</v>
      </c>
      <c r="R85" s="24">
        <f t="shared" si="40"/>
        <v>16</v>
      </c>
      <c r="S85" s="24">
        <f>INDEX(关卡产出!$AL$4:$AL$12,章节关卡!$A85)</f>
        <v>0.5</v>
      </c>
      <c r="AF85" s="24" t="str">
        <f t="shared" si="108"/>
        <v>1401002#800#14|1401004#220#14|1603003#12#16|1603010#1#16</v>
      </c>
      <c r="AG85" s="24" t="str">
        <f t="shared" si="108"/>
        <v>1401002#2000#14|1401004#550#14|1603003#30#16|1603010#2.5#16</v>
      </c>
      <c r="AH85" s="24" t="str">
        <f t="shared" si="108"/>
        <v>1401002#400#14|1401004#110#14|1603003#6#16|1603010#0.5#16</v>
      </c>
      <c r="AJ85" s="24" t="str">
        <f t="shared" si="105"/>
        <v>1401002#14|1401004#14|1603003#16|1603010#16</v>
      </c>
    </row>
    <row r="86" spans="1:36" x14ac:dyDescent="0.2">
      <c r="A86" s="24">
        <v>7</v>
      </c>
      <c r="B86" s="24">
        <v>8</v>
      </c>
      <c r="C86" s="24">
        <f t="shared" si="112"/>
        <v>4</v>
      </c>
      <c r="D86" s="24" t="s">
        <v>426</v>
      </c>
      <c r="E86" s="24">
        <f t="shared" si="113"/>
        <v>1401002</v>
      </c>
      <c r="F86" s="24">
        <f t="shared" si="114"/>
        <v>14</v>
      </c>
      <c r="G86" s="24">
        <f>INDEX(关卡产出!$AG$4:$AG$12,章节关卡!$A86)</f>
        <v>400</v>
      </c>
      <c r="H86" s="24" t="s">
        <v>408</v>
      </c>
      <c r="I86" s="24">
        <f t="shared" si="115"/>
        <v>1603008</v>
      </c>
      <c r="J86" s="24">
        <f t="shared" si="116"/>
        <v>16</v>
      </c>
      <c r="K86" s="24">
        <f>INDEX(关卡产出!$AL$4:$AL$12,章节关卡!$A86)</f>
        <v>0.5</v>
      </c>
      <c r="L86" s="24" t="s">
        <v>410</v>
      </c>
      <c r="M86" s="24">
        <f t="shared" ref="M86" si="152">VLOOKUP(L86,$AM$3:$AN$36,2,FALSE)</f>
        <v>1603010</v>
      </c>
      <c r="N86" s="24">
        <f t="shared" si="130"/>
        <v>16</v>
      </c>
      <c r="O86" s="24">
        <f>INDEX(关卡产出!$AL$4:$AL$12,章节关卡!$A86)</f>
        <v>0.5</v>
      </c>
      <c r="P86" s="24" t="s">
        <v>412</v>
      </c>
      <c r="Q86" s="24">
        <f t="shared" ref="Q86" si="153">VLOOKUP(P86,$AM$3:$AN$36,2,FALSE)</f>
        <v>1603012</v>
      </c>
      <c r="R86" s="24">
        <f t="shared" si="40"/>
        <v>16</v>
      </c>
      <c r="S86" s="24">
        <f>INDEX(关卡产出!$AL$4:$AL$12,章节关卡!$A86)</f>
        <v>0.5</v>
      </c>
      <c r="AF86" s="24" t="str">
        <f t="shared" si="108"/>
        <v>1401002#800#14|1603008#1#16|1603010#1#16|1603012#1#16</v>
      </c>
      <c r="AG86" s="24" t="str">
        <f t="shared" si="108"/>
        <v>1401002#2000#14|1603008#2.5#16|1603010#2.5#16|1603012#2.5#16</v>
      </c>
      <c r="AH86" s="24" t="str">
        <f t="shared" si="108"/>
        <v>1401002#400#14|1603008#0.5#16|1603010#0.5#16|1603012#0.5#16</v>
      </c>
      <c r="AJ86" s="24" t="str">
        <f t="shared" si="105"/>
        <v>1401002#14|1603008#16|1603010#16|1603012#16</v>
      </c>
    </row>
    <row r="87" spans="1:36" x14ac:dyDescent="0.2">
      <c r="A87" s="24">
        <v>7</v>
      </c>
      <c r="B87" s="24">
        <v>9</v>
      </c>
      <c r="C87" s="24">
        <f t="shared" si="112"/>
        <v>4</v>
      </c>
      <c r="D87" s="24" t="s">
        <v>426</v>
      </c>
      <c r="E87" s="24">
        <f t="shared" si="113"/>
        <v>1401002</v>
      </c>
      <c r="F87" s="24">
        <f t="shared" si="114"/>
        <v>14</v>
      </c>
      <c r="G87" s="24">
        <f>INDEX(关卡产出!$AG$4:$AG$12,章节关卡!$A87)</f>
        <v>400</v>
      </c>
      <c r="H87" s="24" t="s">
        <v>428</v>
      </c>
      <c r="I87" s="24">
        <f t="shared" si="115"/>
        <v>1401003</v>
      </c>
      <c r="J87" s="24">
        <f t="shared" si="116"/>
        <v>14</v>
      </c>
      <c r="K87" s="24">
        <f>INDEX(关卡产出!$AF$4:$AF$12,章节关卡!A87)</f>
        <v>110</v>
      </c>
      <c r="L87" s="24" t="s">
        <v>406</v>
      </c>
      <c r="M87" s="24">
        <f t="shared" ref="M87" si="154">VLOOKUP(L87,$AM$3:$AN$36,2,FALSE)</f>
        <v>1603006</v>
      </c>
      <c r="N87" s="24">
        <f t="shared" si="130"/>
        <v>16</v>
      </c>
      <c r="O87" s="24">
        <f>INDEX(关卡产出!$AJ$4:$AJ$12,章节关卡!$A87)*2</f>
        <v>6</v>
      </c>
      <c r="P87" s="24" t="s">
        <v>414</v>
      </c>
      <c r="Q87" s="24">
        <f t="shared" ref="Q87" si="155">VLOOKUP(P87,$AM$3:$AN$36,2,FALSE)</f>
        <v>1603014</v>
      </c>
      <c r="R87" s="24">
        <f t="shared" si="40"/>
        <v>16</v>
      </c>
      <c r="S87" s="24">
        <f>INDEX(关卡产出!$AL$4:$AL$12,章节关卡!$A87)</f>
        <v>0.5</v>
      </c>
      <c r="AF87" s="24" t="str">
        <f t="shared" si="108"/>
        <v>1401002#800#14|1401003#220#14|1603006#12#16|1603014#1#16</v>
      </c>
      <c r="AG87" s="24" t="str">
        <f t="shared" si="108"/>
        <v>1401002#2000#14|1401003#550#14|1603006#30#16|1603014#2.5#16</v>
      </c>
      <c r="AH87" s="24" t="str">
        <f t="shared" si="108"/>
        <v>1401002#400#14|1401003#110#14|1603006#6#16|1603014#0.5#16</v>
      </c>
      <c r="AJ87" s="24" t="str">
        <f t="shared" si="105"/>
        <v>1401002#14|1401003#14|1603006#16|1603014#16</v>
      </c>
    </row>
    <row r="88" spans="1:36" x14ac:dyDescent="0.2">
      <c r="A88" s="24">
        <v>7</v>
      </c>
      <c r="B88" s="24">
        <v>10</v>
      </c>
      <c r="C88" s="24">
        <f t="shared" si="112"/>
        <v>4</v>
      </c>
      <c r="D88" s="24" t="s">
        <v>426</v>
      </c>
      <c r="E88" s="24">
        <f t="shared" si="113"/>
        <v>1401002</v>
      </c>
      <c r="F88" s="24">
        <f t="shared" si="114"/>
        <v>14</v>
      </c>
      <c r="G88" s="24">
        <f>INDEX(关卡产出!$AG$4:$AG$12,章节关卡!$A88)</f>
        <v>400</v>
      </c>
      <c r="H88" s="24" t="s">
        <v>429</v>
      </c>
      <c r="I88" s="24">
        <f t="shared" si="115"/>
        <v>1401004</v>
      </c>
      <c r="J88" s="24">
        <f t="shared" si="116"/>
        <v>14</v>
      </c>
      <c r="K88" s="24">
        <f>INDEX(关卡产出!$AF$4:$AF$12,章节关卡!A88)</f>
        <v>110</v>
      </c>
      <c r="L88" s="24" t="s">
        <v>403</v>
      </c>
      <c r="M88" s="24">
        <f t="shared" ref="M88" si="156">VLOOKUP(L88,$AM$3:$AN$36,2,FALSE)</f>
        <v>1603003</v>
      </c>
      <c r="N88" s="24">
        <f t="shared" si="130"/>
        <v>16</v>
      </c>
      <c r="O88" s="24">
        <f>INDEX(关卡产出!$AJ$4:$AJ$12,章节关卡!$A88)*2</f>
        <v>6</v>
      </c>
      <c r="P88" s="24" t="s">
        <v>416</v>
      </c>
      <c r="Q88" s="24">
        <f t="shared" ref="Q88" si="157">VLOOKUP(P88,$AM$3:$AN$36,2,FALSE)</f>
        <v>1603016</v>
      </c>
      <c r="R88" s="24">
        <f t="shared" si="40"/>
        <v>16</v>
      </c>
      <c r="S88" s="24">
        <f>INDEX(关卡产出!$AL$4:$AL$12,章节关卡!$A88)</f>
        <v>0.5</v>
      </c>
      <c r="AF88" s="24" t="str">
        <f t="shared" si="108"/>
        <v>1401002#800#14|1401004#220#14|1603003#12#16|1603016#1#16</v>
      </c>
      <c r="AG88" s="24" t="str">
        <f t="shared" si="108"/>
        <v>1401002#2000#14|1401004#550#14|1603003#30#16|1603016#2.5#16</v>
      </c>
      <c r="AH88" s="24" t="str">
        <f t="shared" si="108"/>
        <v>1401002#400#14|1401004#110#14|1603003#6#16|1603016#0.5#16</v>
      </c>
      <c r="AJ88" s="24" t="str">
        <f t="shared" si="105"/>
        <v>1401002#14|1401004#14|1603003#16|1603016#16</v>
      </c>
    </row>
    <row r="89" spans="1:36" x14ac:dyDescent="0.2">
      <c r="A89" s="24">
        <v>7</v>
      </c>
      <c r="B89" s="24">
        <v>11</v>
      </c>
      <c r="C89" s="24">
        <f t="shared" si="112"/>
        <v>4</v>
      </c>
      <c r="D89" s="24" t="s">
        <v>426</v>
      </c>
      <c r="E89" s="24">
        <f t="shared" si="113"/>
        <v>1401002</v>
      </c>
      <c r="F89" s="24">
        <f t="shared" si="114"/>
        <v>14</v>
      </c>
      <c r="G89" s="24">
        <f>INDEX(关卡产出!$AG$4:$AG$12,章节关卡!$A89)</f>
        <v>400</v>
      </c>
      <c r="H89" s="24" t="s">
        <v>428</v>
      </c>
      <c r="I89" s="24">
        <f t="shared" si="115"/>
        <v>1401003</v>
      </c>
      <c r="J89" s="24">
        <f t="shared" si="116"/>
        <v>14</v>
      </c>
      <c r="K89" s="24">
        <f>INDEX(关卡产出!$AF$4:$AF$12,章节关卡!A89)</f>
        <v>110</v>
      </c>
      <c r="L89" s="24" t="s">
        <v>406</v>
      </c>
      <c r="M89" s="24">
        <f t="shared" ref="M89" si="158">VLOOKUP(L89,$AM$3:$AN$36,2,FALSE)</f>
        <v>1603006</v>
      </c>
      <c r="N89" s="24">
        <f t="shared" si="130"/>
        <v>16</v>
      </c>
      <c r="O89" s="24">
        <f>INDEX(关卡产出!$AJ$4:$AJ$12,章节关卡!$A89)*2</f>
        <v>6</v>
      </c>
      <c r="P89" s="24" t="s">
        <v>408</v>
      </c>
      <c r="Q89" s="24">
        <f t="shared" ref="Q89" si="159">VLOOKUP(P89,$AM$3:$AN$36,2,FALSE)</f>
        <v>1603008</v>
      </c>
      <c r="R89" s="24">
        <f t="shared" si="40"/>
        <v>16</v>
      </c>
      <c r="S89" s="24">
        <f>INDEX(关卡产出!$AL$4:$AL$12,章节关卡!$A89)</f>
        <v>0.5</v>
      </c>
      <c r="AF89" s="24" t="str">
        <f t="shared" si="108"/>
        <v>1401002#800#14|1401003#220#14|1603006#12#16|1603008#1#16</v>
      </c>
      <c r="AG89" s="24" t="str">
        <f t="shared" si="108"/>
        <v>1401002#2000#14|1401003#550#14|1603006#30#16|1603008#2.5#16</v>
      </c>
      <c r="AH89" s="24" t="str">
        <f t="shared" si="108"/>
        <v>1401002#400#14|1401003#110#14|1603006#6#16|1603008#0.5#16</v>
      </c>
      <c r="AJ89" s="24" t="str">
        <f t="shared" si="105"/>
        <v>1401002#14|1401003#14|1603006#16|1603008#16</v>
      </c>
    </row>
    <row r="90" spans="1:36" x14ac:dyDescent="0.2">
      <c r="A90" s="24">
        <v>7</v>
      </c>
      <c r="B90" s="24">
        <v>12</v>
      </c>
      <c r="C90" s="24">
        <f t="shared" si="112"/>
        <v>4</v>
      </c>
      <c r="D90" s="24" t="s">
        <v>426</v>
      </c>
      <c r="E90" s="24">
        <f t="shared" si="113"/>
        <v>1401002</v>
      </c>
      <c r="F90" s="24">
        <f t="shared" si="114"/>
        <v>14</v>
      </c>
      <c r="G90" s="24">
        <f>INDEX(关卡产出!$AG$4:$AG$12,章节关卡!$A90)</f>
        <v>400</v>
      </c>
      <c r="H90" s="24" t="s">
        <v>429</v>
      </c>
      <c r="I90" s="24">
        <f t="shared" si="115"/>
        <v>1401004</v>
      </c>
      <c r="J90" s="24">
        <f t="shared" si="116"/>
        <v>14</v>
      </c>
      <c r="K90" s="24">
        <f>INDEX(关卡产出!$AF$4:$AF$12,章节关卡!A90)</f>
        <v>110</v>
      </c>
      <c r="L90" s="24" t="s">
        <v>403</v>
      </c>
      <c r="M90" s="24">
        <f t="shared" ref="M90" si="160">VLOOKUP(L90,$AM$3:$AN$36,2,FALSE)</f>
        <v>1603003</v>
      </c>
      <c r="N90" s="24">
        <f t="shared" si="130"/>
        <v>16</v>
      </c>
      <c r="O90" s="24">
        <f>INDEX(关卡产出!$AJ$4:$AJ$12,章节关卡!$A90)*2</f>
        <v>6</v>
      </c>
      <c r="P90" s="24" t="s">
        <v>410</v>
      </c>
      <c r="Q90" s="24">
        <f t="shared" ref="Q90" si="161">VLOOKUP(P90,$AM$3:$AN$36,2,FALSE)</f>
        <v>1603010</v>
      </c>
      <c r="R90" s="24">
        <f t="shared" si="40"/>
        <v>16</v>
      </c>
      <c r="S90" s="24">
        <f>INDEX(关卡产出!$AL$4:$AL$12,章节关卡!$A90)</f>
        <v>0.5</v>
      </c>
      <c r="AF90" s="24" t="str">
        <f t="shared" si="108"/>
        <v>1401002#800#14|1401004#220#14|1603003#12#16|1603010#1#16</v>
      </c>
      <c r="AG90" s="24" t="str">
        <f t="shared" si="108"/>
        <v>1401002#2000#14|1401004#550#14|1603003#30#16|1603010#2.5#16</v>
      </c>
      <c r="AH90" s="24" t="str">
        <f t="shared" si="108"/>
        <v>1401002#400#14|1401004#110#14|1603003#6#16|1603010#0.5#16</v>
      </c>
      <c r="AJ90" s="24" t="str">
        <f t="shared" si="105"/>
        <v>1401002#14|1401004#14|1603003#16|1603010#16</v>
      </c>
    </row>
    <row r="91" spans="1:36" x14ac:dyDescent="0.2">
      <c r="A91" s="24">
        <v>7</v>
      </c>
      <c r="B91" s="24">
        <v>13</v>
      </c>
      <c r="C91" s="24">
        <f t="shared" si="112"/>
        <v>4</v>
      </c>
      <c r="D91" s="24" t="s">
        <v>426</v>
      </c>
      <c r="E91" s="24">
        <f t="shared" si="113"/>
        <v>1401002</v>
      </c>
      <c r="F91" s="24">
        <f t="shared" si="114"/>
        <v>14</v>
      </c>
      <c r="G91" s="24">
        <f>INDEX(关卡产出!$AG$4:$AG$12,章节关卡!$A91)</f>
        <v>400</v>
      </c>
      <c r="H91" s="24" t="s">
        <v>406</v>
      </c>
      <c r="I91" s="24">
        <f t="shared" si="115"/>
        <v>1603006</v>
      </c>
      <c r="J91" s="24">
        <f t="shared" si="116"/>
        <v>16</v>
      </c>
      <c r="K91" s="24">
        <f>INDEX(关卡产出!$AJ$4:$AJ$12,章节关卡!$A91)*2</f>
        <v>6</v>
      </c>
      <c r="L91" s="24" t="s">
        <v>406</v>
      </c>
      <c r="M91" s="24">
        <f t="shared" ref="M91" si="162">VLOOKUP(L91,$AM$3:$AN$36,2,FALSE)</f>
        <v>1603006</v>
      </c>
      <c r="N91" s="24">
        <f t="shared" si="130"/>
        <v>16</v>
      </c>
      <c r="O91" s="24">
        <f>INDEX(关卡产出!$AJ$4:$AJ$12,章节关卡!$A91)*2</f>
        <v>6</v>
      </c>
      <c r="P91" s="24" t="s">
        <v>416</v>
      </c>
      <c r="Q91" s="24">
        <f t="shared" ref="Q91" si="163">VLOOKUP(P91,$AM$3:$AN$36,2,FALSE)</f>
        <v>1603016</v>
      </c>
      <c r="R91" s="24">
        <f t="shared" si="40"/>
        <v>16</v>
      </c>
      <c r="S91" s="24">
        <f>INDEX(关卡产出!$AL$4:$AL$12,章节关卡!$A91)</f>
        <v>0.5</v>
      </c>
      <c r="AF91" s="24" t="str">
        <f t="shared" si="108"/>
        <v>1401002#800#14|1603006#12#16|1603006#12#16|1603016#1#16</v>
      </c>
      <c r="AG91" s="24" t="str">
        <f t="shared" si="108"/>
        <v>1401002#2000#14|1603006#30#16|1603006#30#16|1603016#2.5#16</v>
      </c>
      <c r="AH91" s="24" t="str">
        <f t="shared" si="108"/>
        <v>1401002#400#14|1603006#6#16|1603006#6#16|1603016#0.5#16</v>
      </c>
      <c r="AJ91" s="24" t="str">
        <f t="shared" si="105"/>
        <v>1401002#14|1603006#16|1603006#16|1603016#16</v>
      </c>
    </row>
    <row r="92" spans="1:36" x14ac:dyDescent="0.2">
      <c r="A92" s="24">
        <v>7</v>
      </c>
      <c r="B92" s="24">
        <v>14</v>
      </c>
      <c r="C92" s="24">
        <f t="shared" si="112"/>
        <v>4</v>
      </c>
      <c r="D92" s="24" t="s">
        <v>426</v>
      </c>
      <c r="E92" s="24">
        <f t="shared" si="113"/>
        <v>1401002</v>
      </c>
      <c r="F92" s="24">
        <f t="shared" si="114"/>
        <v>14</v>
      </c>
      <c r="G92" s="24">
        <f>INDEX(关卡产出!$AG$4:$AG$12,章节关卡!$A92)</f>
        <v>400</v>
      </c>
      <c r="H92" s="24" t="s">
        <v>429</v>
      </c>
      <c r="I92" s="24">
        <f t="shared" si="115"/>
        <v>1401004</v>
      </c>
      <c r="J92" s="24">
        <f t="shared" si="116"/>
        <v>14</v>
      </c>
      <c r="K92" s="24">
        <f>INDEX(关卡产出!$AF$4:$AF$12,章节关卡!A92)</f>
        <v>110</v>
      </c>
      <c r="L92" s="24" t="s">
        <v>428</v>
      </c>
      <c r="M92" s="24">
        <f t="shared" ref="M92" si="164">VLOOKUP(L92,$AM$3:$AN$36,2,FALSE)</f>
        <v>1401003</v>
      </c>
      <c r="N92" s="24">
        <f t="shared" si="130"/>
        <v>14</v>
      </c>
      <c r="O92" s="24">
        <f>INDEX(关卡产出!$AF$4:$AF$12,章节关卡!$A92)</f>
        <v>110</v>
      </c>
      <c r="P92" s="24" t="s">
        <v>414</v>
      </c>
      <c r="Q92" s="24">
        <f t="shared" ref="Q92" si="165">VLOOKUP(P92,$AM$3:$AN$36,2,FALSE)</f>
        <v>1603014</v>
      </c>
      <c r="R92" s="24">
        <f t="shared" si="40"/>
        <v>16</v>
      </c>
      <c r="S92" s="24">
        <f>INDEX(关卡产出!$AL$4:$AL$12,章节关卡!$A92)</f>
        <v>0.5</v>
      </c>
      <c r="AF92" s="24" t="str">
        <f t="shared" si="108"/>
        <v>1401002#800#14|1401004#220#14|1401003#220#14|1603014#1#16</v>
      </c>
      <c r="AG92" s="24" t="str">
        <f t="shared" si="108"/>
        <v>1401002#2000#14|1401004#550#14|1401003#550#14|1603014#2.5#16</v>
      </c>
      <c r="AH92" s="24" t="str">
        <f t="shared" si="108"/>
        <v>1401002#400#14|1401004#110#14|1401003#110#14|1603014#0.5#16</v>
      </c>
      <c r="AJ92" s="24" t="str">
        <f t="shared" si="105"/>
        <v>1401002#14|1401004#14|1401003#14|1603014#16</v>
      </c>
    </row>
    <row r="93" spans="1:36" x14ac:dyDescent="0.2">
      <c r="A93" s="24">
        <v>7</v>
      </c>
      <c r="B93" s="24">
        <v>15</v>
      </c>
      <c r="C93" s="24">
        <f t="shared" si="112"/>
        <v>4</v>
      </c>
      <c r="D93" s="24" t="s">
        <v>426</v>
      </c>
      <c r="E93" s="24">
        <f t="shared" si="113"/>
        <v>1401002</v>
      </c>
      <c r="F93" s="24">
        <f t="shared" si="114"/>
        <v>14</v>
      </c>
      <c r="G93" s="24">
        <f>INDEX(关卡产出!$AG$4:$AG$12,章节关卡!$A93)</f>
        <v>400</v>
      </c>
      <c r="H93" s="24" t="s">
        <v>403</v>
      </c>
      <c r="I93" s="24">
        <f t="shared" si="115"/>
        <v>1603003</v>
      </c>
      <c r="J93" s="24">
        <f t="shared" si="116"/>
        <v>16</v>
      </c>
      <c r="K93" s="24">
        <f>INDEX(关卡产出!$AJ$4:$AJ$12,章节关卡!$A93)*2</f>
        <v>6</v>
      </c>
      <c r="L93" s="24" t="s">
        <v>406</v>
      </c>
      <c r="M93" s="24">
        <f t="shared" ref="M93" si="166">VLOOKUP(L93,$AM$3:$AN$36,2,FALSE)</f>
        <v>1603006</v>
      </c>
      <c r="N93" s="24">
        <f t="shared" si="130"/>
        <v>16</v>
      </c>
      <c r="O93" s="24">
        <f>INDEX(关卡产出!$AJ$4:$AJ$12,章节关卡!$A93)*2</f>
        <v>6</v>
      </c>
      <c r="P93" s="24" t="s">
        <v>412</v>
      </c>
      <c r="Q93" s="24">
        <f t="shared" ref="Q93" si="167">VLOOKUP(P93,$AM$3:$AN$36,2,FALSE)</f>
        <v>1603012</v>
      </c>
      <c r="R93" s="24">
        <f t="shared" si="40"/>
        <v>16</v>
      </c>
      <c r="S93" s="24">
        <f>INDEX(关卡产出!$AL$4:$AL$12,章节关卡!$A93)</f>
        <v>0.5</v>
      </c>
      <c r="AF93" s="24" t="str">
        <f t="shared" si="108"/>
        <v>1401002#800#14|1603003#12#16|1603006#12#16|1603012#1#16</v>
      </c>
      <c r="AG93" s="24" t="str">
        <f t="shared" si="108"/>
        <v>1401002#2000#14|1603003#30#16|1603006#30#16|1603012#2.5#16</v>
      </c>
      <c r="AH93" s="24" t="str">
        <f t="shared" si="108"/>
        <v>1401002#400#14|1603003#6#16|1603006#6#16|1603012#0.5#16</v>
      </c>
      <c r="AJ93" s="24" t="str">
        <f t="shared" si="105"/>
        <v>1401002#14|1603003#16|1603006#16|1603012#16</v>
      </c>
    </row>
    <row r="94" spans="1:36" x14ac:dyDescent="0.2">
      <c r="A94">
        <v>8</v>
      </c>
      <c r="B94" s="24">
        <v>1</v>
      </c>
      <c r="C94" s="24">
        <f t="shared" si="112"/>
        <v>6</v>
      </c>
      <c r="D94" s="24" t="s">
        <v>426</v>
      </c>
      <c r="E94" s="24">
        <f t="shared" si="113"/>
        <v>1401002</v>
      </c>
      <c r="F94" s="24">
        <f t="shared" si="114"/>
        <v>14</v>
      </c>
      <c r="G94" s="24">
        <f>INDEX(关卡产出!$AG$4:$AG$12,章节关卡!$A94)</f>
        <v>450</v>
      </c>
      <c r="H94" s="24" t="s">
        <v>428</v>
      </c>
      <c r="I94" s="24">
        <f t="shared" si="115"/>
        <v>1401003</v>
      </c>
      <c r="J94" s="24">
        <f t="shared" si="116"/>
        <v>14</v>
      </c>
      <c r="K94" s="24">
        <f>INDEX(关卡产出!$AF$4:$AF$12,章节关卡!A94)</f>
        <v>120</v>
      </c>
      <c r="L94" s="24" t="s">
        <v>406</v>
      </c>
      <c r="M94" s="24">
        <f t="shared" ref="M94" si="168">VLOOKUP(L94,$AM$3:$AN$36,2,FALSE)</f>
        <v>1603006</v>
      </c>
      <c r="N94" s="24">
        <f t="shared" si="130"/>
        <v>16</v>
      </c>
      <c r="O94" s="24">
        <f>INDEX(关卡产出!$AJ$4:$AJ$12,章节关卡!$A94)*2</f>
        <v>10</v>
      </c>
      <c r="P94" s="24" t="s">
        <v>408</v>
      </c>
      <c r="Q94" s="24">
        <f>VLOOKUP(P94,$AM$3:$AN$36,2,FALSE)</f>
        <v>1603008</v>
      </c>
      <c r="R94" s="24">
        <f t="shared" si="40"/>
        <v>16</v>
      </c>
      <c r="S94" s="24">
        <f>INDEX(关卡产出!$AL$4:$AL$12,章节关卡!$A94)</f>
        <v>1</v>
      </c>
      <c r="T94" s="24" t="s">
        <v>418</v>
      </c>
      <c r="U94" s="24">
        <f>VLOOKUP(T94,$AM$3:$AN$36,2,FALSE)</f>
        <v>1603018</v>
      </c>
      <c r="V94" s="24">
        <f>VLOOKUP(T94,$AM$3:$AO$36,3,FALSE)</f>
        <v>16</v>
      </c>
      <c r="W94" s="24">
        <f>INDEX(关卡产出!$AM$4:$AM$12,章节关卡!$A94)</f>
        <v>0.1</v>
      </c>
      <c r="X94" s="24" t="s">
        <v>417</v>
      </c>
      <c r="Y94" s="24">
        <f>VLOOKUP(X94,$AM$3:$AN$36,2,FALSE)</f>
        <v>1603017</v>
      </c>
      <c r="Z94" s="24">
        <f>VLOOKUP(X94,$AM$3:$AO$36,3,FALSE)</f>
        <v>16</v>
      </c>
      <c r="AA94" s="24">
        <f>INDEX(关卡产出!$AM$4:$AM$12,章节关卡!$A94)</f>
        <v>0.1</v>
      </c>
      <c r="AF94" s="24" t="str">
        <f>$E94&amp;"#"&amp;$G94*AF$2&amp;"#"&amp;$F94&amp;"|"&amp;$I94&amp;"#"&amp;$K94*AF$2&amp;"#"&amp;$J94&amp;"|"&amp;$M94&amp;"#"&amp;$O94*AF$2&amp;"#"&amp;$N94&amp;"|"&amp;$Q94&amp;"#"&amp;$S94*AF$2&amp;"#"&amp;$R94&amp;"|"&amp;$U94&amp;"#"&amp;$W94*AF$2*5&amp;"#"&amp;$V94&amp;"|"&amp;$Y94&amp;"#"&amp;$AA94*AF$2*5&amp;"#"&amp;$Z94</f>
        <v>1401002#900#14|1401003#240#14|1603006#20#16|1603008#2#16|1603018#1#16|1603017#1#16</v>
      </c>
      <c r="AG94" s="24" t="str">
        <f>$E94&amp;"#"&amp;$G94*AG$2&amp;"#"&amp;$F94&amp;"|"&amp;$I94&amp;"#"&amp;$K94*AG$2&amp;"#"&amp;$J94&amp;"|"&amp;$M94&amp;"#"&amp;$O94*AG$2&amp;"#"&amp;$N94&amp;"|"&amp;$Q94&amp;"#"&amp;$S94*AG$2&amp;"#"&amp;$R94&amp;"|"&amp;$U94&amp;"#"&amp;$W94*AG$2*4&amp;"#"&amp;$V94&amp;"|"&amp;$Y94&amp;"#"&amp;$AA94*AG$2*4&amp;"#"&amp;$Z94</f>
        <v>1401002#2250#14|1401003#600#14|1603006#50#16|1603008#5#16|1603018#2#16|1603017#2#16</v>
      </c>
      <c r="AH94" s="24" t="str">
        <f>$E94&amp;"#"&amp;$G94*AH$2&amp;"#"&amp;$F94&amp;"|"&amp;$I94&amp;"#"&amp;$K94*AH$2&amp;"#"&amp;$J94&amp;"|"&amp;$M94&amp;"#"&amp;$O94*AH$2&amp;"#"&amp;$N94&amp;"|"&amp;$Q94&amp;"#"&amp;$S94*AH$2&amp;"#"&amp;$R94&amp;"|"&amp;$U94&amp;"#"&amp;$W94*AH$2&amp;"#"&amp;$V94&amp;"|"&amp;$Y94&amp;"#"&amp;$AA94*AH$2&amp;"#"&amp;$Z94</f>
        <v>1401002#450#14|1401003#120#14|1603006#10#16|1603008#1#16|1603018#0.1#16|1603017#0.1#16</v>
      </c>
      <c r="AJ94" s="24" t="str">
        <f>E94&amp;"#"&amp;F94&amp;"|"&amp;I94&amp;"#"&amp;J94&amp;"|"&amp;M94&amp;"#"&amp;N94&amp;"|"&amp;Q94&amp;"#"&amp;R94&amp;"|"&amp;U94&amp;"#"&amp;V94&amp;"|"&amp;Y94&amp;"#"&amp;Z94</f>
        <v>1401002#14|1401003#14|1603006#16|1603008#16|1603018#16|1603017#16</v>
      </c>
    </row>
    <row r="95" spans="1:36" x14ac:dyDescent="0.2">
      <c r="A95" s="24">
        <v>8</v>
      </c>
      <c r="B95" s="24">
        <v>2</v>
      </c>
      <c r="C95" s="24">
        <f t="shared" si="112"/>
        <v>6</v>
      </c>
      <c r="D95" s="24" t="s">
        <v>426</v>
      </c>
      <c r="E95" s="24">
        <f t="shared" si="113"/>
        <v>1401002</v>
      </c>
      <c r="F95" s="24">
        <f t="shared" si="114"/>
        <v>14</v>
      </c>
      <c r="G95" s="24">
        <f>INDEX(关卡产出!$AG$4:$AG$12,章节关卡!$A95)</f>
        <v>450</v>
      </c>
      <c r="H95" s="24" t="s">
        <v>429</v>
      </c>
      <c r="I95" s="24">
        <f t="shared" si="115"/>
        <v>1401004</v>
      </c>
      <c r="J95" s="24">
        <f t="shared" si="116"/>
        <v>14</v>
      </c>
      <c r="K95" s="24">
        <f>INDEX(关卡产出!$AF$4:$AF$12,章节关卡!A95)</f>
        <v>120</v>
      </c>
      <c r="L95" s="24" t="s">
        <v>403</v>
      </c>
      <c r="M95" s="24">
        <f t="shared" ref="M95" si="169">VLOOKUP(L95,$AM$3:$AN$36,2,FALSE)</f>
        <v>1603003</v>
      </c>
      <c r="N95" s="24">
        <f t="shared" si="130"/>
        <v>16</v>
      </c>
      <c r="O95" s="24">
        <f>INDEX(关卡产出!$AJ$4:$AJ$12,章节关卡!$A95)*2</f>
        <v>10</v>
      </c>
      <c r="P95" s="24" t="s">
        <v>410</v>
      </c>
      <c r="Q95" s="24">
        <f t="shared" ref="Q95" si="170">VLOOKUP(P95,$AM$3:$AN$36,2,FALSE)</f>
        <v>1603010</v>
      </c>
      <c r="R95" s="24">
        <f t="shared" si="40"/>
        <v>16</v>
      </c>
      <c r="S95" s="24">
        <f>INDEX(关卡产出!$AL$4:$AL$12,章节关卡!$A95)</f>
        <v>1</v>
      </c>
      <c r="T95" s="24" t="s">
        <v>419</v>
      </c>
      <c r="U95" s="24">
        <f t="shared" ref="U95" si="171">VLOOKUP(T95,$AM$3:$AN$36,2,FALSE)</f>
        <v>1603019</v>
      </c>
      <c r="V95" s="24">
        <f t="shared" ref="V95:V123" si="172">VLOOKUP(T95,$AM$3:$AO$36,3,FALSE)</f>
        <v>16</v>
      </c>
      <c r="W95" s="24">
        <f>INDEX(关卡产出!$AM$4:$AM$12,章节关卡!$A95)</f>
        <v>0.1</v>
      </c>
      <c r="X95" s="24" t="s">
        <v>417</v>
      </c>
      <c r="Y95" s="24">
        <f t="shared" ref="Y95" si="173">VLOOKUP(X95,$AM$3:$AN$36,2,FALSE)</f>
        <v>1603017</v>
      </c>
      <c r="Z95" s="24">
        <f t="shared" ref="Z95:Z123" si="174">VLOOKUP(X95,$AM$3:$AO$36,3,FALSE)</f>
        <v>16</v>
      </c>
      <c r="AA95" s="24">
        <f>INDEX(关卡产出!$AM$4:$AM$12,章节关卡!$A95)</f>
        <v>0.1</v>
      </c>
      <c r="AF95" s="24" t="str">
        <f t="shared" ref="AF95:AF123" si="175">$E95&amp;"#"&amp;$G95*AF$2&amp;"#"&amp;$F95&amp;"|"&amp;$I95&amp;"#"&amp;$K95*AF$2&amp;"#"&amp;$J95&amp;"|"&amp;$M95&amp;"#"&amp;$O95*AF$2&amp;"#"&amp;$N95&amp;"|"&amp;$Q95&amp;"#"&amp;$S95*AF$2&amp;"#"&amp;$R95&amp;"|"&amp;$U95&amp;"#"&amp;$W95*AF$2*5&amp;"#"&amp;$V95&amp;"|"&amp;$Y95&amp;"#"&amp;$AA95*AF$2*5&amp;"#"&amp;$Z95</f>
        <v>1401002#900#14|1401004#240#14|1603003#20#16|1603010#2#16|1603019#1#16|1603017#1#16</v>
      </c>
      <c r="AG95" s="24" t="str">
        <f t="shared" ref="AG95:AG123" si="176">$E95&amp;"#"&amp;$G95*AG$2&amp;"#"&amp;$F95&amp;"|"&amp;$I95&amp;"#"&amp;$K95*AG$2&amp;"#"&amp;$J95&amp;"|"&amp;$M95&amp;"#"&amp;$O95*AG$2&amp;"#"&amp;$N95&amp;"|"&amp;$Q95&amp;"#"&amp;$S95*AG$2&amp;"#"&amp;$R95&amp;"|"&amp;$U95&amp;"#"&amp;$W95*AG$2*4&amp;"#"&amp;$V95&amp;"|"&amp;$Y95&amp;"#"&amp;$AA95*AG$2*4&amp;"#"&amp;$Z95</f>
        <v>1401002#2250#14|1401004#600#14|1603003#50#16|1603010#5#16|1603019#2#16|1603017#2#16</v>
      </c>
      <c r="AH95" s="24" t="str">
        <f t="shared" ref="AH95:AH109" si="177">$E95&amp;"#"&amp;$G95*AH$2&amp;"#"&amp;$F95&amp;"|"&amp;$I95&amp;"#"&amp;$K95*AH$2&amp;"#"&amp;$J95&amp;"|"&amp;$M95&amp;"#"&amp;$O95*AH$2&amp;"#"&amp;$N95&amp;"|"&amp;$Q95&amp;"#"&amp;$S95*AH$2&amp;"#"&amp;$R95&amp;"|"&amp;$U95&amp;"#"&amp;$W95*AH$2&amp;"#"&amp;$V95&amp;"|"&amp;$Y95&amp;"#"&amp;$AA95*AH$2&amp;"#"&amp;$Z95</f>
        <v>1401002#450#14|1401004#120#14|1603003#10#16|1603010#1#16|1603019#0.1#16|1603017#0.1#16</v>
      </c>
      <c r="AJ95" s="24" t="str">
        <f t="shared" ref="AJ95:AJ123" si="178">E95&amp;"#"&amp;F95&amp;"|"&amp;I95&amp;"#"&amp;J95&amp;"|"&amp;M95&amp;"#"&amp;N95&amp;"|"&amp;Q95&amp;"#"&amp;R95&amp;"|"&amp;U95&amp;"#"&amp;V95&amp;"|"&amp;Y95&amp;"#"&amp;Z95</f>
        <v>1401002#14|1401004#14|1603003#16|1603010#16|1603019#16|1603017#16</v>
      </c>
    </row>
    <row r="96" spans="1:36" x14ac:dyDescent="0.2">
      <c r="A96" s="24">
        <v>8</v>
      </c>
      <c r="B96" s="24">
        <v>3</v>
      </c>
      <c r="C96" s="24">
        <f t="shared" si="112"/>
        <v>6</v>
      </c>
      <c r="D96" s="24" t="s">
        <v>426</v>
      </c>
      <c r="E96" s="24">
        <f t="shared" si="113"/>
        <v>1401002</v>
      </c>
      <c r="F96" s="24">
        <f t="shared" si="114"/>
        <v>14</v>
      </c>
      <c r="G96" s="24">
        <f>INDEX(关卡产出!$AG$4:$AG$12,章节关卡!$A96)</f>
        <v>450</v>
      </c>
      <c r="H96" s="24" t="s">
        <v>414</v>
      </c>
      <c r="I96" s="24">
        <f t="shared" si="115"/>
        <v>1603014</v>
      </c>
      <c r="J96" s="24">
        <f t="shared" si="116"/>
        <v>16</v>
      </c>
      <c r="K96" s="24">
        <f>INDEX(关卡产出!$AL$4:$AL$12,章节关卡!$A96)</f>
        <v>1</v>
      </c>
      <c r="L96" s="24" t="s">
        <v>416</v>
      </c>
      <c r="M96" s="24">
        <f t="shared" ref="M96" si="179">VLOOKUP(L96,$AM$3:$AN$36,2,FALSE)</f>
        <v>1603016</v>
      </c>
      <c r="N96" s="24">
        <f t="shared" si="130"/>
        <v>16</v>
      </c>
      <c r="O96" s="24">
        <f>INDEX(关卡产出!$AL$4:$AL$12,章节关卡!$A96)</f>
        <v>1</v>
      </c>
      <c r="P96" s="24" t="s">
        <v>412</v>
      </c>
      <c r="Q96" s="24">
        <f t="shared" ref="Q96" si="180">VLOOKUP(P96,$AM$3:$AN$36,2,FALSE)</f>
        <v>1603012</v>
      </c>
      <c r="R96" s="24">
        <f t="shared" si="40"/>
        <v>16</v>
      </c>
      <c r="S96" s="24">
        <f>INDEX(关卡产出!$AL$4:$AL$12,章节关卡!$A96)</f>
        <v>1</v>
      </c>
      <c r="T96" s="24" t="s">
        <v>420</v>
      </c>
      <c r="U96" s="24">
        <f t="shared" ref="U96" si="181">VLOOKUP(T96,$AM$3:$AN$36,2,FALSE)</f>
        <v>1603020</v>
      </c>
      <c r="V96" s="24">
        <f t="shared" si="172"/>
        <v>16</v>
      </c>
      <c r="W96" s="24">
        <f>INDEX(关卡产出!$AM$4:$AM$12,章节关卡!$A96)</f>
        <v>0.1</v>
      </c>
      <c r="X96" s="24" t="s">
        <v>417</v>
      </c>
      <c r="Y96" s="24">
        <f t="shared" ref="Y96" si="182">VLOOKUP(X96,$AM$3:$AN$36,2,FALSE)</f>
        <v>1603017</v>
      </c>
      <c r="Z96" s="24">
        <f t="shared" si="174"/>
        <v>16</v>
      </c>
      <c r="AA96" s="24">
        <f>INDEX(关卡产出!$AM$4:$AM$12,章节关卡!$A96)</f>
        <v>0.1</v>
      </c>
      <c r="AF96" s="24" t="str">
        <f t="shared" si="175"/>
        <v>1401002#900#14|1603014#2#16|1603016#2#16|1603012#2#16|1603020#1#16|1603017#1#16</v>
      </c>
      <c r="AG96" s="24" t="str">
        <f t="shared" si="176"/>
        <v>1401002#2250#14|1603014#5#16|1603016#5#16|1603012#5#16|1603020#2#16|1603017#2#16</v>
      </c>
      <c r="AH96" s="24" t="str">
        <f t="shared" si="177"/>
        <v>1401002#450#14|1603014#1#16|1603016#1#16|1603012#1#16|1603020#0.1#16|1603017#0.1#16</v>
      </c>
      <c r="AJ96" s="24" t="str">
        <f t="shared" si="178"/>
        <v>1401002#14|1603014#16|1603016#16|1603012#16|1603020#16|1603017#16</v>
      </c>
    </row>
    <row r="97" spans="1:36" x14ac:dyDescent="0.2">
      <c r="A97" s="24">
        <v>8</v>
      </c>
      <c r="B97" s="24">
        <v>4</v>
      </c>
      <c r="C97" s="24">
        <f t="shared" si="112"/>
        <v>6</v>
      </c>
      <c r="D97" s="24" t="s">
        <v>426</v>
      </c>
      <c r="E97" s="24">
        <f t="shared" si="113"/>
        <v>1401002</v>
      </c>
      <c r="F97" s="24">
        <f t="shared" si="114"/>
        <v>14</v>
      </c>
      <c r="G97" s="24">
        <f>INDEX(关卡产出!$AG$4:$AG$12,章节关卡!$A97)</f>
        <v>450</v>
      </c>
      <c r="H97" s="24" t="s">
        <v>428</v>
      </c>
      <c r="I97" s="24">
        <f t="shared" si="115"/>
        <v>1401003</v>
      </c>
      <c r="J97" s="24">
        <f t="shared" si="116"/>
        <v>14</v>
      </c>
      <c r="K97" s="24">
        <f>INDEX(关卡产出!$AF$4:$AF$12,章节关卡!A97)</f>
        <v>120</v>
      </c>
      <c r="L97" s="24" t="s">
        <v>406</v>
      </c>
      <c r="M97" s="24">
        <f t="shared" ref="M97" si="183">VLOOKUP(L97,$AM$3:$AN$36,2,FALSE)</f>
        <v>1603006</v>
      </c>
      <c r="N97" s="24">
        <f t="shared" si="130"/>
        <v>16</v>
      </c>
      <c r="O97" s="24">
        <f>INDEX(关卡产出!$AJ$4:$AJ$12,章节关卡!$A97)*2</f>
        <v>10</v>
      </c>
      <c r="P97" s="24" t="s">
        <v>414</v>
      </c>
      <c r="Q97" s="24">
        <f t="shared" ref="Q97" si="184">VLOOKUP(P97,$AM$3:$AN$36,2,FALSE)</f>
        <v>1603014</v>
      </c>
      <c r="R97" s="24">
        <f t="shared" si="40"/>
        <v>16</v>
      </c>
      <c r="S97" s="24">
        <f>INDEX(关卡产出!$AL$4:$AL$12,章节关卡!$A97)</f>
        <v>1</v>
      </c>
      <c r="T97" s="24" t="s">
        <v>421</v>
      </c>
      <c r="U97" s="24">
        <f t="shared" ref="U97" si="185">VLOOKUP(T97,$AM$3:$AN$36,2,FALSE)</f>
        <v>1603021</v>
      </c>
      <c r="V97" s="24">
        <f t="shared" si="172"/>
        <v>16</v>
      </c>
      <c r="W97" s="24">
        <f>INDEX(关卡产出!$AM$4:$AM$12,章节关卡!$A97)</f>
        <v>0.1</v>
      </c>
      <c r="X97" s="24" t="s">
        <v>417</v>
      </c>
      <c r="Y97" s="24">
        <f t="shared" ref="Y97" si="186">VLOOKUP(X97,$AM$3:$AN$36,2,FALSE)</f>
        <v>1603017</v>
      </c>
      <c r="Z97" s="24">
        <f t="shared" si="174"/>
        <v>16</v>
      </c>
      <c r="AA97" s="24">
        <f>INDEX(关卡产出!$AM$4:$AM$12,章节关卡!$A97)</f>
        <v>0.1</v>
      </c>
      <c r="AF97" s="24" t="str">
        <f t="shared" si="175"/>
        <v>1401002#900#14|1401003#240#14|1603006#20#16|1603014#2#16|1603021#1#16|1603017#1#16</v>
      </c>
      <c r="AG97" s="24" t="str">
        <f t="shared" si="176"/>
        <v>1401002#2250#14|1401003#600#14|1603006#50#16|1603014#5#16|1603021#2#16|1603017#2#16</v>
      </c>
      <c r="AH97" s="24" t="str">
        <f t="shared" si="177"/>
        <v>1401002#450#14|1401003#120#14|1603006#10#16|1603014#1#16|1603021#0.1#16|1603017#0.1#16</v>
      </c>
      <c r="AJ97" s="24" t="str">
        <f t="shared" si="178"/>
        <v>1401002#14|1401003#14|1603006#16|1603014#16|1603021#16|1603017#16</v>
      </c>
    </row>
    <row r="98" spans="1:36" x14ac:dyDescent="0.2">
      <c r="A98" s="24">
        <v>8</v>
      </c>
      <c r="B98" s="24">
        <v>5</v>
      </c>
      <c r="C98" s="24">
        <f t="shared" si="112"/>
        <v>6</v>
      </c>
      <c r="D98" s="24" t="s">
        <v>426</v>
      </c>
      <c r="E98" s="24">
        <f t="shared" si="113"/>
        <v>1401002</v>
      </c>
      <c r="F98" s="24">
        <f t="shared" si="114"/>
        <v>14</v>
      </c>
      <c r="G98" s="24">
        <f>INDEX(关卡产出!$AG$4:$AG$12,章节关卡!$A98)</f>
        <v>450</v>
      </c>
      <c r="H98" s="24" t="s">
        <v>429</v>
      </c>
      <c r="I98" s="24">
        <f t="shared" si="115"/>
        <v>1401004</v>
      </c>
      <c r="J98" s="24">
        <f t="shared" si="116"/>
        <v>14</v>
      </c>
      <c r="K98" s="24">
        <f>INDEX(关卡产出!$AF$4:$AF$12,章节关卡!A98)</f>
        <v>120</v>
      </c>
      <c r="L98" s="24" t="s">
        <v>403</v>
      </c>
      <c r="M98" s="24">
        <f t="shared" ref="M98" si="187">VLOOKUP(L98,$AM$3:$AN$36,2,FALSE)</f>
        <v>1603003</v>
      </c>
      <c r="N98" s="24">
        <f t="shared" si="130"/>
        <v>16</v>
      </c>
      <c r="O98" s="24">
        <f>INDEX(关卡产出!$AJ$4:$AJ$12,章节关卡!$A98)*2</f>
        <v>10</v>
      </c>
      <c r="P98" s="24" t="s">
        <v>416</v>
      </c>
      <c r="Q98" s="24">
        <f t="shared" ref="Q98" si="188">VLOOKUP(P98,$AM$3:$AN$36,2,FALSE)</f>
        <v>1603016</v>
      </c>
      <c r="R98" s="24">
        <f t="shared" si="40"/>
        <v>16</v>
      </c>
      <c r="S98" s="24">
        <f>INDEX(关卡产出!$AL$4:$AL$12,章节关卡!$A98)</f>
        <v>1</v>
      </c>
      <c r="T98" s="24" t="s">
        <v>422</v>
      </c>
      <c r="U98" s="24">
        <f t="shared" ref="U98" si="189">VLOOKUP(T98,$AM$3:$AN$36,2,FALSE)</f>
        <v>1603022</v>
      </c>
      <c r="V98" s="24">
        <f t="shared" si="172"/>
        <v>16</v>
      </c>
      <c r="W98" s="24">
        <f>INDEX(关卡产出!$AM$4:$AM$12,章节关卡!$A98)</f>
        <v>0.1</v>
      </c>
      <c r="X98" s="24" t="s">
        <v>417</v>
      </c>
      <c r="Y98" s="24">
        <f t="shared" ref="Y98" si="190">VLOOKUP(X98,$AM$3:$AN$36,2,FALSE)</f>
        <v>1603017</v>
      </c>
      <c r="Z98" s="24">
        <f t="shared" si="174"/>
        <v>16</v>
      </c>
      <c r="AA98" s="24">
        <f>INDEX(关卡产出!$AM$4:$AM$12,章节关卡!$A98)</f>
        <v>0.1</v>
      </c>
      <c r="AF98" s="24" t="str">
        <f t="shared" si="175"/>
        <v>1401002#900#14|1401004#240#14|1603003#20#16|1603016#2#16|1603022#1#16|1603017#1#16</v>
      </c>
      <c r="AG98" s="24" t="str">
        <f t="shared" si="176"/>
        <v>1401002#2250#14|1401004#600#14|1603003#50#16|1603016#5#16|1603022#2#16|1603017#2#16</v>
      </c>
      <c r="AH98" s="24" t="str">
        <f t="shared" si="177"/>
        <v>1401002#450#14|1401004#120#14|1603003#10#16|1603016#1#16|1603022#0.1#16|1603017#0.1#16</v>
      </c>
      <c r="AJ98" s="24" t="str">
        <f t="shared" si="178"/>
        <v>1401002#14|1401004#14|1603003#16|1603016#16|1603022#16|1603017#16</v>
      </c>
    </row>
    <row r="99" spans="1:36" x14ac:dyDescent="0.2">
      <c r="A99" s="24">
        <v>8</v>
      </c>
      <c r="B99" s="24">
        <v>6</v>
      </c>
      <c r="C99" s="24">
        <f t="shared" si="112"/>
        <v>6</v>
      </c>
      <c r="D99" s="24" t="s">
        <v>426</v>
      </c>
      <c r="E99" s="24">
        <f t="shared" si="113"/>
        <v>1401002</v>
      </c>
      <c r="F99" s="24">
        <f t="shared" si="114"/>
        <v>14</v>
      </c>
      <c r="G99" s="24">
        <f>INDEX(关卡产出!$AG$4:$AG$12,章节关卡!$A99)</f>
        <v>450</v>
      </c>
      <c r="H99" s="24" t="s">
        <v>428</v>
      </c>
      <c r="I99" s="24">
        <f t="shared" si="115"/>
        <v>1401003</v>
      </c>
      <c r="J99" s="24">
        <f t="shared" si="116"/>
        <v>14</v>
      </c>
      <c r="K99" s="24">
        <f>INDEX(关卡产出!$AF$4:$AF$12,章节关卡!A99)</f>
        <v>120</v>
      </c>
      <c r="L99" s="24" t="s">
        <v>406</v>
      </c>
      <c r="M99" s="24">
        <f t="shared" ref="M99" si="191">VLOOKUP(L99,$AM$3:$AN$36,2,FALSE)</f>
        <v>1603006</v>
      </c>
      <c r="N99" s="24">
        <f t="shared" si="130"/>
        <v>16</v>
      </c>
      <c r="O99" s="24">
        <f>INDEX(关卡产出!$AJ$4:$AJ$12,章节关卡!$A99)*2</f>
        <v>10</v>
      </c>
      <c r="P99" s="24" t="s">
        <v>408</v>
      </c>
      <c r="Q99" s="24">
        <f t="shared" ref="Q99" si="192">VLOOKUP(P99,$AM$3:$AN$36,2,FALSE)</f>
        <v>1603008</v>
      </c>
      <c r="R99" s="24">
        <f t="shared" ref="R99:R123" si="193">VLOOKUP(P99,$AM$3:$AO$36,3,FALSE)</f>
        <v>16</v>
      </c>
      <c r="S99" s="24">
        <f>INDEX(关卡产出!$AL$4:$AL$12,章节关卡!$A99)</f>
        <v>1</v>
      </c>
      <c r="T99" s="24" t="s">
        <v>418</v>
      </c>
      <c r="U99" s="24">
        <f t="shared" ref="U99" si="194">VLOOKUP(T99,$AM$3:$AN$36,2,FALSE)</f>
        <v>1603018</v>
      </c>
      <c r="V99" s="24">
        <f t="shared" si="172"/>
        <v>16</v>
      </c>
      <c r="W99" s="24">
        <f>INDEX(关卡产出!$AM$4:$AM$12,章节关卡!$A99)</f>
        <v>0.1</v>
      </c>
      <c r="X99" s="24" t="s">
        <v>417</v>
      </c>
      <c r="Y99" s="24">
        <f t="shared" ref="Y99" si="195">VLOOKUP(X99,$AM$3:$AN$36,2,FALSE)</f>
        <v>1603017</v>
      </c>
      <c r="Z99" s="24">
        <f t="shared" si="174"/>
        <v>16</v>
      </c>
      <c r="AA99" s="24">
        <f>INDEX(关卡产出!$AM$4:$AM$12,章节关卡!$A99)</f>
        <v>0.1</v>
      </c>
      <c r="AF99" s="24" t="str">
        <f t="shared" si="175"/>
        <v>1401002#900#14|1401003#240#14|1603006#20#16|1603008#2#16|1603018#1#16|1603017#1#16</v>
      </c>
      <c r="AG99" s="24" t="str">
        <f t="shared" si="176"/>
        <v>1401002#2250#14|1401003#600#14|1603006#50#16|1603008#5#16|1603018#2#16|1603017#2#16</v>
      </c>
      <c r="AH99" s="24" t="str">
        <f t="shared" si="177"/>
        <v>1401002#450#14|1401003#120#14|1603006#10#16|1603008#1#16|1603018#0.1#16|1603017#0.1#16</v>
      </c>
      <c r="AJ99" s="24" t="str">
        <f t="shared" si="178"/>
        <v>1401002#14|1401003#14|1603006#16|1603008#16|1603018#16|1603017#16</v>
      </c>
    </row>
    <row r="100" spans="1:36" x14ac:dyDescent="0.2">
      <c r="A100" s="24">
        <v>8</v>
      </c>
      <c r="B100" s="24">
        <v>7</v>
      </c>
      <c r="C100" s="24">
        <f t="shared" si="112"/>
        <v>6</v>
      </c>
      <c r="D100" s="24" t="s">
        <v>426</v>
      </c>
      <c r="E100" s="24">
        <f t="shared" si="113"/>
        <v>1401002</v>
      </c>
      <c r="F100" s="24">
        <f t="shared" si="114"/>
        <v>14</v>
      </c>
      <c r="G100" s="24">
        <f>INDEX(关卡产出!$AG$4:$AG$12,章节关卡!$A100)</f>
        <v>450</v>
      </c>
      <c r="H100" s="24" t="s">
        <v>429</v>
      </c>
      <c r="I100" s="24">
        <f t="shared" si="115"/>
        <v>1401004</v>
      </c>
      <c r="J100" s="24">
        <f t="shared" si="116"/>
        <v>14</v>
      </c>
      <c r="K100" s="24">
        <f>INDEX(关卡产出!$AF$4:$AF$12,章节关卡!A100)</f>
        <v>120</v>
      </c>
      <c r="L100" s="24" t="s">
        <v>403</v>
      </c>
      <c r="M100" s="24">
        <f t="shared" ref="M100" si="196">VLOOKUP(L100,$AM$3:$AN$36,2,FALSE)</f>
        <v>1603003</v>
      </c>
      <c r="N100" s="24">
        <f t="shared" si="130"/>
        <v>16</v>
      </c>
      <c r="O100" s="24">
        <f>INDEX(关卡产出!$AJ$4:$AJ$12,章节关卡!$A100)*2</f>
        <v>10</v>
      </c>
      <c r="P100" s="24" t="s">
        <v>410</v>
      </c>
      <c r="Q100" s="24">
        <f t="shared" ref="Q100" si="197">VLOOKUP(P100,$AM$3:$AN$36,2,FALSE)</f>
        <v>1603010</v>
      </c>
      <c r="R100" s="24">
        <f t="shared" si="193"/>
        <v>16</v>
      </c>
      <c r="S100" s="24">
        <f>INDEX(关卡产出!$AL$4:$AL$12,章节关卡!$A100)</f>
        <v>1</v>
      </c>
      <c r="T100" s="24" t="s">
        <v>419</v>
      </c>
      <c r="U100" s="24">
        <f t="shared" ref="U100" si="198">VLOOKUP(T100,$AM$3:$AN$36,2,FALSE)</f>
        <v>1603019</v>
      </c>
      <c r="V100" s="24">
        <f t="shared" si="172"/>
        <v>16</v>
      </c>
      <c r="W100" s="24">
        <f>INDEX(关卡产出!$AM$4:$AM$12,章节关卡!$A100)</f>
        <v>0.1</v>
      </c>
      <c r="X100" s="24" t="s">
        <v>417</v>
      </c>
      <c r="Y100" s="24">
        <f t="shared" ref="Y100" si="199">VLOOKUP(X100,$AM$3:$AN$36,2,FALSE)</f>
        <v>1603017</v>
      </c>
      <c r="Z100" s="24">
        <f t="shared" si="174"/>
        <v>16</v>
      </c>
      <c r="AA100" s="24">
        <f>INDEX(关卡产出!$AM$4:$AM$12,章节关卡!$A100)</f>
        <v>0.1</v>
      </c>
      <c r="AF100" s="24" t="str">
        <f t="shared" si="175"/>
        <v>1401002#900#14|1401004#240#14|1603003#20#16|1603010#2#16|1603019#1#16|1603017#1#16</v>
      </c>
      <c r="AG100" s="24" t="str">
        <f t="shared" si="176"/>
        <v>1401002#2250#14|1401004#600#14|1603003#50#16|1603010#5#16|1603019#2#16|1603017#2#16</v>
      </c>
      <c r="AH100" s="24" t="str">
        <f t="shared" si="177"/>
        <v>1401002#450#14|1401004#120#14|1603003#10#16|1603010#1#16|1603019#0.1#16|1603017#0.1#16</v>
      </c>
      <c r="AJ100" s="24" t="str">
        <f t="shared" si="178"/>
        <v>1401002#14|1401004#14|1603003#16|1603010#16|1603019#16|1603017#16</v>
      </c>
    </row>
    <row r="101" spans="1:36" x14ac:dyDescent="0.2">
      <c r="A101" s="24">
        <v>8</v>
      </c>
      <c r="B101" s="24">
        <v>8</v>
      </c>
      <c r="C101" s="24">
        <f t="shared" si="112"/>
        <v>6</v>
      </c>
      <c r="D101" s="24" t="s">
        <v>426</v>
      </c>
      <c r="E101" s="24">
        <f t="shared" si="113"/>
        <v>1401002</v>
      </c>
      <c r="F101" s="24">
        <f t="shared" si="114"/>
        <v>14</v>
      </c>
      <c r="G101" s="24">
        <f>INDEX(关卡产出!$AG$4:$AG$12,章节关卡!$A101)</f>
        <v>450</v>
      </c>
      <c r="H101" s="24" t="s">
        <v>408</v>
      </c>
      <c r="I101" s="24">
        <f t="shared" si="115"/>
        <v>1603008</v>
      </c>
      <c r="J101" s="24">
        <f t="shared" si="116"/>
        <v>16</v>
      </c>
      <c r="K101" s="24">
        <f>INDEX(关卡产出!$AL$4:$AL$12,章节关卡!$A101)</f>
        <v>1</v>
      </c>
      <c r="L101" s="24" t="s">
        <v>410</v>
      </c>
      <c r="M101" s="24">
        <f t="shared" ref="M101" si="200">VLOOKUP(L101,$AM$3:$AN$36,2,FALSE)</f>
        <v>1603010</v>
      </c>
      <c r="N101" s="24">
        <f t="shared" si="130"/>
        <v>16</v>
      </c>
      <c r="O101" s="24">
        <f>INDEX(关卡产出!$AL$4:$AL$12,章节关卡!$A101)</f>
        <v>1</v>
      </c>
      <c r="P101" s="24" t="s">
        <v>412</v>
      </c>
      <c r="Q101" s="24">
        <f t="shared" ref="Q101" si="201">VLOOKUP(P101,$AM$3:$AN$36,2,FALSE)</f>
        <v>1603012</v>
      </c>
      <c r="R101" s="24">
        <f t="shared" si="193"/>
        <v>16</v>
      </c>
      <c r="S101" s="24">
        <f>INDEX(关卡产出!$AL$4:$AL$12,章节关卡!$A101)</f>
        <v>1</v>
      </c>
      <c r="T101" s="24" t="s">
        <v>420</v>
      </c>
      <c r="U101" s="24">
        <f t="shared" ref="U101" si="202">VLOOKUP(T101,$AM$3:$AN$36,2,FALSE)</f>
        <v>1603020</v>
      </c>
      <c r="V101" s="24">
        <f t="shared" si="172"/>
        <v>16</v>
      </c>
      <c r="W101" s="24">
        <f>INDEX(关卡产出!$AM$4:$AM$12,章节关卡!$A101)</f>
        <v>0.1</v>
      </c>
      <c r="X101" s="24" t="s">
        <v>417</v>
      </c>
      <c r="Y101" s="24">
        <f t="shared" ref="Y101" si="203">VLOOKUP(X101,$AM$3:$AN$36,2,FALSE)</f>
        <v>1603017</v>
      </c>
      <c r="Z101" s="24">
        <f t="shared" si="174"/>
        <v>16</v>
      </c>
      <c r="AA101" s="24">
        <f>INDEX(关卡产出!$AM$4:$AM$12,章节关卡!$A101)</f>
        <v>0.1</v>
      </c>
      <c r="AF101" s="24" t="str">
        <f t="shared" si="175"/>
        <v>1401002#900#14|1603008#2#16|1603010#2#16|1603012#2#16|1603020#1#16|1603017#1#16</v>
      </c>
      <c r="AG101" s="24" t="str">
        <f t="shared" si="176"/>
        <v>1401002#2250#14|1603008#5#16|1603010#5#16|1603012#5#16|1603020#2#16|1603017#2#16</v>
      </c>
      <c r="AH101" s="24" t="str">
        <f t="shared" si="177"/>
        <v>1401002#450#14|1603008#1#16|1603010#1#16|1603012#1#16|1603020#0.1#16|1603017#0.1#16</v>
      </c>
      <c r="AJ101" s="24" t="str">
        <f t="shared" si="178"/>
        <v>1401002#14|1603008#16|1603010#16|1603012#16|1603020#16|1603017#16</v>
      </c>
    </row>
    <row r="102" spans="1:36" x14ac:dyDescent="0.2">
      <c r="A102" s="24">
        <v>8</v>
      </c>
      <c r="B102" s="24">
        <v>9</v>
      </c>
      <c r="C102" s="24">
        <f t="shared" si="112"/>
        <v>6</v>
      </c>
      <c r="D102" s="24" t="s">
        <v>426</v>
      </c>
      <c r="E102" s="24">
        <f t="shared" si="113"/>
        <v>1401002</v>
      </c>
      <c r="F102" s="24">
        <f t="shared" si="114"/>
        <v>14</v>
      </c>
      <c r="G102" s="24">
        <f>INDEX(关卡产出!$AG$4:$AG$12,章节关卡!$A102)</f>
        <v>450</v>
      </c>
      <c r="H102" s="24" t="s">
        <v>428</v>
      </c>
      <c r="I102" s="24">
        <f t="shared" si="115"/>
        <v>1401003</v>
      </c>
      <c r="J102" s="24">
        <f t="shared" si="116"/>
        <v>14</v>
      </c>
      <c r="K102" s="24">
        <f>INDEX(关卡产出!$AF$4:$AF$12,章节关卡!A102)</f>
        <v>120</v>
      </c>
      <c r="L102" s="24" t="s">
        <v>406</v>
      </c>
      <c r="M102" s="24">
        <f t="shared" ref="M102" si="204">VLOOKUP(L102,$AM$3:$AN$36,2,FALSE)</f>
        <v>1603006</v>
      </c>
      <c r="N102" s="24">
        <f t="shared" si="130"/>
        <v>16</v>
      </c>
      <c r="O102" s="24">
        <f>INDEX(关卡产出!$AJ$4:$AJ$12,章节关卡!$A102)*2</f>
        <v>10</v>
      </c>
      <c r="P102" s="24" t="s">
        <v>414</v>
      </c>
      <c r="Q102" s="24">
        <f t="shared" ref="Q102" si="205">VLOOKUP(P102,$AM$3:$AN$36,2,FALSE)</f>
        <v>1603014</v>
      </c>
      <c r="R102" s="24">
        <f t="shared" si="193"/>
        <v>16</v>
      </c>
      <c r="S102" s="24">
        <f>INDEX(关卡产出!$AL$4:$AL$12,章节关卡!$A102)</f>
        <v>1</v>
      </c>
      <c r="T102" s="24" t="s">
        <v>421</v>
      </c>
      <c r="U102" s="24">
        <f t="shared" ref="U102" si="206">VLOOKUP(T102,$AM$3:$AN$36,2,FALSE)</f>
        <v>1603021</v>
      </c>
      <c r="V102" s="24">
        <f t="shared" si="172"/>
        <v>16</v>
      </c>
      <c r="W102" s="24">
        <f>INDEX(关卡产出!$AM$4:$AM$12,章节关卡!$A102)</f>
        <v>0.1</v>
      </c>
      <c r="X102" s="24" t="s">
        <v>417</v>
      </c>
      <c r="Y102" s="24">
        <f t="shared" ref="Y102" si="207">VLOOKUP(X102,$AM$3:$AN$36,2,FALSE)</f>
        <v>1603017</v>
      </c>
      <c r="Z102" s="24">
        <f t="shared" si="174"/>
        <v>16</v>
      </c>
      <c r="AA102" s="24">
        <f>INDEX(关卡产出!$AM$4:$AM$12,章节关卡!$A102)</f>
        <v>0.1</v>
      </c>
      <c r="AF102" s="24" t="str">
        <f t="shared" si="175"/>
        <v>1401002#900#14|1401003#240#14|1603006#20#16|1603014#2#16|1603021#1#16|1603017#1#16</v>
      </c>
      <c r="AG102" s="24" t="str">
        <f t="shared" si="176"/>
        <v>1401002#2250#14|1401003#600#14|1603006#50#16|1603014#5#16|1603021#2#16|1603017#2#16</v>
      </c>
      <c r="AH102" s="24" t="str">
        <f t="shared" si="177"/>
        <v>1401002#450#14|1401003#120#14|1603006#10#16|1603014#1#16|1603021#0.1#16|1603017#0.1#16</v>
      </c>
      <c r="AJ102" s="24" t="str">
        <f t="shared" si="178"/>
        <v>1401002#14|1401003#14|1603006#16|1603014#16|1603021#16|1603017#16</v>
      </c>
    </row>
    <row r="103" spans="1:36" x14ac:dyDescent="0.2">
      <c r="A103" s="24">
        <v>8</v>
      </c>
      <c r="B103" s="24">
        <v>10</v>
      </c>
      <c r="C103" s="24">
        <f t="shared" si="112"/>
        <v>6</v>
      </c>
      <c r="D103" s="24" t="s">
        <v>426</v>
      </c>
      <c r="E103" s="24">
        <f t="shared" si="113"/>
        <v>1401002</v>
      </c>
      <c r="F103" s="24">
        <f t="shared" si="114"/>
        <v>14</v>
      </c>
      <c r="G103" s="24">
        <f>INDEX(关卡产出!$AG$4:$AG$12,章节关卡!$A103)</f>
        <v>450</v>
      </c>
      <c r="H103" s="24" t="s">
        <v>429</v>
      </c>
      <c r="I103" s="24">
        <f t="shared" si="115"/>
        <v>1401004</v>
      </c>
      <c r="J103" s="24">
        <f t="shared" si="116"/>
        <v>14</v>
      </c>
      <c r="K103" s="24">
        <f>INDEX(关卡产出!$AF$4:$AF$12,章节关卡!A103)</f>
        <v>120</v>
      </c>
      <c r="L103" s="24" t="s">
        <v>403</v>
      </c>
      <c r="M103" s="24">
        <f t="shared" ref="M103" si="208">VLOOKUP(L103,$AM$3:$AN$36,2,FALSE)</f>
        <v>1603003</v>
      </c>
      <c r="N103" s="24">
        <f t="shared" si="130"/>
        <v>16</v>
      </c>
      <c r="O103" s="24">
        <f>INDEX(关卡产出!$AJ$4:$AJ$12,章节关卡!$A103)*2</f>
        <v>10</v>
      </c>
      <c r="P103" s="24" t="s">
        <v>416</v>
      </c>
      <c r="Q103" s="24">
        <f t="shared" ref="Q103" si="209">VLOOKUP(P103,$AM$3:$AN$36,2,FALSE)</f>
        <v>1603016</v>
      </c>
      <c r="R103" s="24">
        <f t="shared" si="193"/>
        <v>16</v>
      </c>
      <c r="S103" s="24">
        <f>INDEX(关卡产出!$AL$4:$AL$12,章节关卡!$A103)</f>
        <v>1</v>
      </c>
      <c r="T103" s="24" t="s">
        <v>422</v>
      </c>
      <c r="U103" s="24">
        <f t="shared" ref="U103" si="210">VLOOKUP(T103,$AM$3:$AN$36,2,FALSE)</f>
        <v>1603022</v>
      </c>
      <c r="V103" s="24">
        <f t="shared" si="172"/>
        <v>16</v>
      </c>
      <c r="W103" s="24">
        <f>INDEX(关卡产出!$AM$4:$AM$12,章节关卡!$A103)</f>
        <v>0.1</v>
      </c>
      <c r="X103" s="24" t="s">
        <v>417</v>
      </c>
      <c r="Y103" s="24">
        <f t="shared" ref="Y103" si="211">VLOOKUP(X103,$AM$3:$AN$36,2,FALSE)</f>
        <v>1603017</v>
      </c>
      <c r="Z103" s="24">
        <f t="shared" si="174"/>
        <v>16</v>
      </c>
      <c r="AA103" s="24">
        <f>INDEX(关卡产出!$AM$4:$AM$12,章节关卡!$A103)</f>
        <v>0.1</v>
      </c>
      <c r="AF103" s="24" t="str">
        <f t="shared" si="175"/>
        <v>1401002#900#14|1401004#240#14|1603003#20#16|1603016#2#16|1603022#1#16|1603017#1#16</v>
      </c>
      <c r="AG103" s="24" t="str">
        <f t="shared" si="176"/>
        <v>1401002#2250#14|1401004#600#14|1603003#50#16|1603016#5#16|1603022#2#16|1603017#2#16</v>
      </c>
      <c r="AH103" s="24" t="str">
        <f t="shared" si="177"/>
        <v>1401002#450#14|1401004#120#14|1603003#10#16|1603016#1#16|1603022#0.1#16|1603017#0.1#16</v>
      </c>
      <c r="AJ103" s="24" t="str">
        <f t="shared" si="178"/>
        <v>1401002#14|1401004#14|1603003#16|1603016#16|1603022#16|1603017#16</v>
      </c>
    </row>
    <row r="104" spans="1:36" x14ac:dyDescent="0.2">
      <c r="A104" s="24">
        <v>8</v>
      </c>
      <c r="B104" s="24">
        <v>11</v>
      </c>
      <c r="C104" s="24">
        <f t="shared" si="112"/>
        <v>6</v>
      </c>
      <c r="D104" s="24" t="s">
        <v>426</v>
      </c>
      <c r="E104" s="24">
        <f t="shared" si="113"/>
        <v>1401002</v>
      </c>
      <c r="F104" s="24">
        <f t="shared" si="114"/>
        <v>14</v>
      </c>
      <c r="G104" s="24">
        <f>INDEX(关卡产出!$AG$4:$AG$12,章节关卡!$A104)</f>
        <v>450</v>
      </c>
      <c r="H104" s="24" t="s">
        <v>428</v>
      </c>
      <c r="I104" s="24">
        <f t="shared" si="115"/>
        <v>1401003</v>
      </c>
      <c r="J104" s="24">
        <f t="shared" si="116"/>
        <v>14</v>
      </c>
      <c r="K104" s="24">
        <f>INDEX(关卡产出!$AF$4:$AF$12,章节关卡!A104)</f>
        <v>120</v>
      </c>
      <c r="L104" s="24" t="s">
        <v>406</v>
      </c>
      <c r="M104" s="24">
        <f t="shared" ref="M104" si="212">VLOOKUP(L104,$AM$3:$AN$36,2,FALSE)</f>
        <v>1603006</v>
      </c>
      <c r="N104" s="24">
        <f t="shared" si="130"/>
        <v>16</v>
      </c>
      <c r="O104" s="24">
        <f>INDEX(关卡产出!$AJ$4:$AJ$12,章节关卡!$A104)*2</f>
        <v>10</v>
      </c>
      <c r="P104" s="24" t="s">
        <v>408</v>
      </c>
      <c r="Q104" s="24">
        <f t="shared" ref="Q104" si="213">VLOOKUP(P104,$AM$3:$AN$36,2,FALSE)</f>
        <v>1603008</v>
      </c>
      <c r="R104" s="24">
        <f t="shared" si="193"/>
        <v>16</v>
      </c>
      <c r="S104" s="24">
        <f>INDEX(关卡产出!$AL$4:$AL$12,章节关卡!$A104)</f>
        <v>1</v>
      </c>
      <c r="T104" s="24" t="s">
        <v>418</v>
      </c>
      <c r="U104" s="24">
        <f t="shared" ref="U104" si="214">VLOOKUP(T104,$AM$3:$AN$36,2,FALSE)</f>
        <v>1603018</v>
      </c>
      <c r="V104" s="24">
        <f t="shared" si="172"/>
        <v>16</v>
      </c>
      <c r="W104" s="24">
        <f>INDEX(关卡产出!$AM$4:$AM$12,章节关卡!$A104)</f>
        <v>0.1</v>
      </c>
      <c r="X104" s="24" t="s">
        <v>417</v>
      </c>
      <c r="Y104" s="24">
        <f t="shared" ref="Y104" si="215">VLOOKUP(X104,$AM$3:$AN$36,2,FALSE)</f>
        <v>1603017</v>
      </c>
      <c r="Z104" s="24">
        <f t="shared" si="174"/>
        <v>16</v>
      </c>
      <c r="AA104" s="24">
        <f>INDEX(关卡产出!$AM$4:$AM$12,章节关卡!$A104)</f>
        <v>0.1</v>
      </c>
      <c r="AF104" s="24" t="str">
        <f t="shared" si="175"/>
        <v>1401002#900#14|1401003#240#14|1603006#20#16|1603008#2#16|1603018#1#16|1603017#1#16</v>
      </c>
      <c r="AG104" s="24" t="str">
        <f t="shared" si="176"/>
        <v>1401002#2250#14|1401003#600#14|1603006#50#16|1603008#5#16|1603018#2#16|1603017#2#16</v>
      </c>
      <c r="AH104" s="24" t="str">
        <f t="shared" si="177"/>
        <v>1401002#450#14|1401003#120#14|1603006#10#16|1603008#1#16|1603018#0.1#16|1603017#0.1#16</v>
      </c>
      <c r="AJ104" s="24" t="str">
        <f t="shared" si="178"/>
        <v>1401002#14|1401003#14|1603006#16|1603008#16|1603018#16|1603017#16</v>
      </c>
    </row>
    <row r="105" spans="1:36" x14ac:dyDescent="0.2">
      <c r="A105" s="24">
        <v>8</v>
      </c>
      <c r="B105" s="24">
        <v>12</v>
      </c>
      <c r="C105" s="24">
        <f t="shared" si="112"/>
        <v>6</v>
      </c>
      <c r="D105" s="24" t="s">
        <v>426</v>
      </c>
      <c r="E105" s="24">
        <f t="shared" si="113"/>
        <v>1401002</v>
      </c>
      <c r="F105" s="24">
        <f t="shared" si="114"/>
        <v>14</v>
      </c>
      <c r="G105" s="24">
        <f>INDEX(关卡产出!$AG$4:$AG$12,章节关卡!$A105)</f>
        <v>450</v>
      </c>
      <c r="H105" s="24" t="s">
        <v>429</v>
      </c>
      <c r="I105" s="24">
        <f t="shared" si="115"/>
        <v>1401004</v>
      </c>
      <c r="J105" s="24">
        <f t="shared" si="116"/>
        <v>14</v>
      </c>
      <c r="K105" s="24">
        <f>INDEX(关卡产出!$AF$4:$AF$12,章节关卡!A105)</f>
        <v>120</v>
      </c>
      <c r="L105" s="24" t="s">
        <v>403</v>
      </c>
      <c r="M105" s="24">
        <f t="shared" ref="M105" si="216">VLOOKUP(L105,$AM$3:$AN$36,2,FALSE)</f>
        <v>1603003</v>
      </c>
      <c r="N105" s="24">
        <f t="shared" si="130"/>
        <v>16</v>
      </c>
      <c r="O105" s="24">
        <f>INDEX(关卡产出!$AJ$4:$AJ$12,章节关卡!$A105)*2</f>
        <v>10</v>
      </c>
      <c r="P105" s="24" t="s">
        <v>410</v>
      </c>
      <c r="Q105" s="24">
        <f t="shared" ref="Q105" si="217">VLOOKUP(P105,$AM$3:$AN$36,2,FALSE)</f>
        <v>1603010</v>
      </c>
      <c r="R105" s="24">
        <f t="shared" si="193"/>
        <v>16</v>
      </c>
      <c r="S105" s="24">
        <f>INDEX(关卡产出!$AL$4:$AL$12,章节关卡!$A105)</f>
        <v>1</v>
      </c>
      <c r="T105" s="24" t="s">
        <v>419</v>
      </c>
      <c r="U105" s="24">
        <f t="shared" ref="U105" si="218">VLOOKUP(T105,$AM$3:$AN$36,2,FALSE)</f>
        <v>1603019</v>
      </c>
      <c r="V105" s="24">
        <f t="shared" si="172"/>
        <v>16</v>
      </c>
      <c r="W105" s="24">
        <f>INDEX(关卡产出!$AM$4:$AM$12,章节关卡!$A105)</f>
        <v>0.1</v>
      </c>
      <c r="X105" s="24" t="s">
        <v>417</v>
      </c>
      <c r="Y105" s="24">
        <f t="shared" ref="Y105" si="219">VLOOKUP(X105,$AM$3:$AN$36,2,FALSE)</f>
        <v>1603017</v>
      </c>
      <c r="Z105" s="24">
        <f t="shared" si="174"/>
        <v>16</v>
      </c>
      <c r="AA105" s="24">
        <f>INDEX(关卡产出!$AM$4:$AM$12,章节关卡!$A105)</f>
        <v>0.1</v>
      </c>
      <c r="AF105" s="24" t="str">
        <f t="shared" si="175"/>
        <v>1401002#900#14|1401004#240#14|1603003#20#16|1603010#2#16|1603019#1#16|1603017#1#16</v>
      </c>
      <c r="AG105" s="24" t="str">
        <f t="shared" si="176"/>
        <v>1401002#2250#14|1401004#600#14|1603003#50#16|1603010#5#16|1603019#2#16|1603017#2#16</v>
      </c>
      <c r="AH105" s="24" t="str">
        <f t="shared" si="177"/>
        <v>1401002#450#14|1401004#120#14|1603003#10#16|1603010#1#16|1603019#0.1#16|1603017#0.1#16</v>
      </c>
      <c r="AJ105" s="24" t="str">
        <f t="shared" si="178"/>
        <v>1401002#14|1401004#14|1603003#16|1603010#16|1603019#16|1603017#16</v>
      </c>
    </row>
    <row r="106" spans="1:36" x14ac:dyDescent="0.2">
      <c r="A106" s="24">
        <v>8</v>
      </c>
      <c r="B106" s="24">
        <v>13</v>
      </c>
      <c r="C106" s="24">
        <f t="shared" si="112"/>
        <v>6</v>
      </c>
      <c r="D106" s="24" t="s">
        <v>426</v>
      </c>
      <c r="E106" s="24">
        <f t="shared" si="113"/>
        <v>1401002</v>
      </c>
      <c r="F106" s="24">
        <f t="shared" si="114"/>
        <v>14</v>
      </c>
      <c r="G106" s="24">
        <f>INDEX(关卡产出!$AG$4:$AG$12,章节关卡!$A106)</f>
        <v>450</v>
      </c>
      <c r="H106" s="24" t="s">
        <v>406</v>
      </c>
      <c r="I106" s="24">
        <f t="shared" si="115"/>
        <v>1603006</v>
      </c>
      <c r="J106" s="24">
        <f t="shared" si="116"/>
        <v>16</v>
      </c>
      <c r="K106" s="24">
        <f>INDEX(关卡产出!$AJ$4:$AJ$12,章节关卡!$A106)*2</f>
        <v>10</v>
      </c>
      <c r="L106" s="24" t="s">
        <v>406</v>
      </c>
      <c r="M106" s="24">
        <f t="shared" ref="M106" si="220">VLOOKUP(L106,$AM$3:$AN$36,2,FALSE)</f>
        <v>1603006</v>
      </c>
      <c r="N106" s="24">
        <f t="shared" si="130"/>
        <v>16</v>
      </c>
      <c r="O106" s="24">
        <f>INDEX(关卡产出!$AJ$4:$AJ$12,章节关卡!$A106)*2</f>
        <v>10</v>
      </c>
      <c r="P106" s="24" t="s">
        <v>416</v>
      </c>
      <c r="Q106" s="24">
        <f t="shared" ref="Q106" si="221">VLOOKUP(P106,$AM$3:$AN$36,2,FALSE)</f>
        <v>1603016</v>
      </c>
      <c r="R106" s="24">
        <f t="shared" si="193"/>
        <v>16</v>
      </c>
      <c r="S106" s="24">
        <f>INDEX(关卡产出!$AL$4:$AL$12,章节关卡!$A106)</f>
        <v>1</v>
      </c>
      <c r="T106" s="24" t="s">
        <v>420</v>
      </c>
      <c r="U106" s="24">
        <f t="shared" ref="U106" si="222">VLOOKUP(T106,$AM$3:$AN$36,2,FALSE)</f>
        <v>1603020</v>
      </c>
      <c r="V106" s="24">
        <f t="shared" si="172"/>
        <v>16</v>
      </c>
      <c r="W106" s="24">
        <f>INDEX(关卡产出!$AM$4:$AM$12,章节关卡!$A106)</f>
        <v>0.1</v>
      </c>
      <c r="X106" s="24" t="s">
        <v>417</v>
      </c>
      <c r="Y106" s="24">
        <f t="shared" ref="Y106" si="223">VLOOKUP(X106,$AM$3:$AN$36,2,FALSE)</f>
        <v>1603017</v>
      </c>
      <c r="Z106" s="24">
        <f t="shared" si="174"/>
        <v>16</v>
      </c>
      <c r="AA106" s="24">
        <f>INDEX(关卡产出!$AM$4:$AM$12,章节关卡!$A106)</f>
        <v>0.1</v>
      </c>
      <c r="AF106" s="24" t="str">
        <f t="shared" si="175"/>
        <v>1401002#900#14|1603006#20#16|1603006#20#16|1603016#2#16|1603020#1#16|1603017#1#16</v>
      </c>
      <c r="AG106" s="24" t="str">
        <f t="shared" si="176"/>
        <v>1401002#2250#14|1603006#50#16|1603006#50#16|1603016#5#16|1603020#2#16|1603017#2#16</v>
      </c>
      <c r="AH106" s="24" t="str">
        <f t="shared" si="177"/>
        <v>1401002#450#14|1603006#10#16|1603006#10#16|1603016#1#16|1603020#0.1#16|1603017#0.1#16</v>
      </c>
      <c r="AJ106" s="24" t="str">
        <f t="shared" si="178"/>
        <v>1401002#14|1603006#16|1603006#16|1603016#16|1603020#16|1603017#16</v>
      </c>
    </row>
    <row r="107" spans="1:36" x14ac:dyDescent="0.2">
      <c r="A107" s="24">
        <v>8</v>
      </c>
      <c r="B107" s="24">
        <v>14</v>
      </c>
      <c r="C107" s="24">
        <f t="shared" si="112"/>
        <v>6</v>
      </c>
      <c r="D107" s="24" t="s">
        <v>426</v>
      </c>
      <c r="E107" s="24">
        <f t="shared" si="113"/>
        <v>1401002</v>
      </c>
      <c r="F107" s="24">
        <f t="shared" si="114"/>
        <v>14</v>
      </c>
      <c r="G107" s="24">
        <f>INDEX(关卡产出!$AG$4:$AG$12,章节关卡!$A107)</f>
        <v>450</v>
      </c>
      <c r="H107" s="24" t="s">
        <v>429</v>
      </c>
      <c r="I107" s="24">
        <f t="shared" si="115"/>
        <v>1401004</v>
      </c>
      <c r="J107" s="24">
        <f t="shared" si="116"/>
        <v>14</v>
      </c>
      <c r="K107" s="24">
        <f>INDEX(关卡产出!$AF$4:$AF$12,章节关卡!A107)</f>
        <v>120</v>
      </c>
      <c r="L107" s="24" t="s">
        <v>428</v>
      </c>
      <c r="M107" s="24">
        <f t="shared" ref="M107" si="224">VLOOKUP(L107,$AM$3:$AN$36,2,FALSE)</f>
        <v>1401003</v>
      </c>
      <c r="N107" s="24">
        <f t="shared" si="130"/>
        <v>14</v>
      </c>
      <c r="O107" s="24">
        <f>INDEX(关卡产出!$AF$4:$AF$12,章节关卡!$A107)</f>
        <v>120</v>
      </c>
      <c r="P107" s="24" t="s">
        <v>414</v>
      </c>
      <c r="Q107" s="24">
        <f t="shared" ref="Q107" si="225">VLOOKUP(P107,$AM$3:$AN$36,2,FALSE)</f>
        <v>1603014</v>
      </c>
      <c r="R107" s="24">
        <f t="shared" si="193"/>
        <v>16</v>
      </c>
      <c r="S107" s="24">
        <f>INDEX(关卡产出!$AL$4:$AL$12,章节关卡!$A107)</f>
        <v>1</v>
      </c>
      <c r="T107" s="24" t="s">
        <v>421</v>
      </c>
      <c r="U107" s="24">
        <f t="shared" ref="U107" si="226">VLOOKUP(T107,$AM$3:$AN$36,2,FALSE)</f>
        <v>1603021</v>
      </c>
      <c r="V107" s="24">
        <f t="shared" si="172"/>
        <v>16</v>
      </c>
      <c r="W107" s="24">
        <f>INDEX(关卡产出!$AM$4:$AM$12,章节关卡!$A107)</f>
        <v>0.1</v>
      </c>
      <c r="X107" s="24" t="s">
        <v>417</v>
      </c>
      <c r="Y107" s="24">
        <f t="shared" ref="Y107" si="227">VLOOKUP(X107,$AM$3:$AN$36,2,FALSE)</f>
        <v>1603017</v>
      </c>
      <c r="Z107" s="24">
        <f t="shared" si="174"/>
        <v>16</v>
      </c>
      <c r="AA107" s="24">
        <f>INDEX(关卡产出!$AM$4:$AM$12,章节关卡!$A107)</f>
        <v>0.1</v>
      </c>
      <c r="AF107" s="24" t="str">
        <f t="shared" si="175"/>
        <v>1401002#900#14|1401004#240#14|1401003#240#14|1603014#2#16|1603021#1#16|1603017#1#16</v>
      </c>
      <c r="AG107" s="24" t="str">
        <f t="shared" si="176"/>
        <v>1401002#2250#14|1401004#600#14|1401003#600#14|1603014#5#16|1603021#2#16|1603017#2#16</v>
      </c>
      <c r="AH107" s="24" t="str">
        <f t="shared" si="177"/>
        <v>1401002#450#14|1401004#120#14|1401003#120#14|1603014#1#16|1603021#0.1#16|1603017#0.1#16</v>
      </c>
      <c r="AJ107" s="24" t="str">
        <f t="shared" si="178"/>
        <v>1401002#14|1401004#14|1401003#14|1603014#16|1603021#16|1603017#16</v>
      </c>
    </row>
    <row r="108" spans="1:36" x14ac:dyDescent="0.2">
      <c r="A108" s="24">
        <v>8</v>
      </c>
      <c r="B108" s="24">
        <v>15</v>
      </c>
      <c r="C108" s="24">
        <f t="shared" si="112"/>
        <v>6</v>
      </c>
      <c r="D108" s="24" t="s">
        <v>426</v>
      </c>
      <c r="E108" s="24">
        <f t="shared" si="113"/>
        <v>1401002</v>
      </c>
      <c r="F108" s="24">
        <f t="shared" si="114"/>
        <v>14</v>
      </c>
      <c r="G108" s="24">
        <f>INDEX(关卡产出!$AG$4:$AG$12,章节关卡!$A108)</f>
        <v>450</v>
      </c>
      <c r="H108" s="24" t="s">
        <v>403</v>
      </c>
      <c r="I108" s="24">
        <f t="shared" si="115"/>
        <v>1603003</v>
      </c>
      <c r="J108" s="24">
        <f t="shared" si="116"/>
        <v>16</v>
      </c>
      <c r="K108" s="24">
        <f>INDEX(关卡产出!$AJ$4:$AJ$12,章节关卡!$A108)*2</f>
        <v>10</v>
      </c>
      <c r="L108" s="24" t="s">
        <v>406</v>
      </c>
      <c r="M108" s="24">
        <f t="shared" ref="M108" si="228">VLOOKUP(L108,$AM$3:$AN$36,2,FALSE)</f>
        <v>1603006</v>
      </c>
      <c r="N108" s="24">
        <f t="shared" si="130"/>
        <v>16</v>
      </c>
      <c r="O108" s="24">
        <f>INDEX(关卡产出!$AJ$4:$AJ$12,章节关卡!$A108)*2</f>
        <v>10</v>
      </c>
      <c r="P108" s="24" t="s">
        <v>412</v>
      </c>
      <c r="Q108" s="24">
        <f t="shared" ref="Q108" si="229">VLOOKUP(P108,$AM$3:$AN$36,2,FALSE)</f>
        <v>1603012</v>
      </c>
      <c r="R108" s="24">
        <f t="shared" si="193"/>
        <v>16</v>
      </c>
      <c r="S108" s="24">
        <f>INDEX(关卡产出!$AL$4:$AL$12,章节关卡!$A108)</f>
        <v>1</v>
      </c>
      <c r="T108" s="24" t="s">
        <v>422</v>
      </c>
      <c r="U108" s="24">
        <f t="shared" ref="U108" si="230">VLOOKUP(T108,$AM$3:$AN$36,2,FALSE)</f>
        <v>1603022</v>
      </c>
      <c r="V108" s="24">
        <f t="shared" si="172"/>
        <v>16</v>
      </c>
      <c r="W108" s="24">
        <f>INDEX(关卡产出!$AM$4:$AM$12,章节关卡!$A108)</f>
        <v>0.1</v>
      </c>
      <c r="X108" s="24" t="s">
        <v>417</v>
      </c>
      <c r="Y108" s="24">
        <f t="shared" ref="Y108" si="231">VLOOKUP(X108,$AM$3:$AN$36,2,FALSE)</f>
        <v>1603017</v>
      </c>
      <c r="Z108" s="24">
        <f t="shared" si="174"/>
        <v>16</v>
      </c>
      <c r="AA108" s="24">
        <f>INDEX(关卡产出!$AM$4:$AM$12,章节关卡!$A108)</f>
        <v>0.1</v>
      </c>
      <c r="AF108" s="24" t="str">
        <f t="shared" si="175"/>
        <v>1401002#900#14|1603003#20#16|1603006#20#16|1603012#2#16|1603022#1#16|1603017#1#16</v>
      </c>
      <c r="AG108" s="24" t="str">
        <f t="shared" si="176"/>
        <v>1401002#2250#14|1603003#50#16|1603006#50#16|1603012#5#16|1603022#2#16|1603017#2#16</v>
      </c>
      <c r="AH108" s="24" t="str">
        <f t="shared" si="177"/>
        <v>1401002#450#14|1603003#10#16|1603006#10#16|1603012#1#16|1603022#0.1#16|1603017#0.1#16</v>
      </c>
      <c r="AJ108" s="24" t="str">
        <f t="shared" si="178"/>
        <v>1401002#14|1603003#16|1603006#16|1603012#16|1603022#16|1603017#16</v>
      </c>
    </row>
    <row r="109" spans="1:36" x14ac:dyDescent="0.2">
      <c r="A109">
        <v>9</v>
      </c>
      <c r="B109" s="24">
        <v>1</v>
      </c>
      <c r="C109" s="24">
        <f t="shared" si="112"/>
        <v>6</v>
      </c>
      <c r="D109" s="24" t="s">
        <v>426</v>
      </c>
      <c r="E109" s="24">
        <f t="shared" si="113"/>
        <v>1401002</v>
      </c>
      <c r="F109" s="24">
        <f t="shared" si="114"/>
        <v>14</v>
      </c>
      <c r="G109" s="24">
        <f>INDEX(关卡产出!$AG$4:$AG$12,章节关卡!$A109)</f>
        <v>500</v>
      </c>
      <c r="H109" s="24" t="s">
        <v>428</v>
      </c>
      <c r="I109" s="24">
        <f t="shared" si="115"/>
        <v>1401003</v>
      </c>
      <c r="J109" s="24">
        <f t="shared" si="116"/>
        <v>14</v>
      </c>
      <c r="K109" s="24">
        <f>INDEX(关卡产出!$AF$4:$AF$12,章节关卡!A109)</f>
        <v>120</v>
      </c>
      <c r="L109" s="24" t="s">
        <v>406</v>
      </c>
      <c r="M109" s="24">
        <f t="shared" ref="M109" si="232">VLOOKUP(L109,$AM$3:$AN$36,2,FALSE)</f>
        <v>1603006</v>
      </c>
      <c r="N109" s="24">
        <f t="shared" si="130"/>
        <v>16</v>
      </c>
      <c r="O109" s="24">
        <f>INDEX(关卡产出!$AJ$4:$AJ$12,章节关卡!$A109)*2</f>
        <v>10</v>
      </c>
      <c r="P109" s="24" t="s">
        <v>408</v>
      </c>
      <c r="Q109" s="24">
        <f t="shared" ref="Q109" si="233">VLOOKUP(P109,$AM$3:$AN$36,2,FALSE)</f>
        <v>1603008</v>
      </c>
      <c r="R109" s="24">
        <f t="shared" si="193"/>
        <v>16</v>
      </c>
      <c r="S109" s="24">
        <f>INDEX(关卡产出!$AL$4:$AL$12,章节关卡!$A109)</f>
        <v>1</v>
      </c>
      <c r="T109" s="24" t="s">
        <v>418</v>
      </c>
      <c r="U109" s="24">
        <f t="shared" ref="U109" si="234">VLOOKUP(T109,$AM$3:$AN$36,2,FALSE)</f>
        <v>1603018</v>
      </c>
      <c r="V109" s="24">
        <f t="shared" si="172"/>
        <v>16</v>
      </c>
      <c r="W109" s="24">
        <f>INDEX(关卡产出!$AM$4:$AM$12,章节关卡!$A109)</f>
        <v>0.2</v>
      </c>
      <c r="X109" s="24" t="s">
        <v>417</v>
      </c>
      <c r="Y109" s="24">
        <f t="shared" ref="Y109" si="235">VLOOKUP(X109,$AM$3:$AN$36,2,FALSE)</f>
        <v>1603017</v>
      </c>
      <c r="Z109" s="24">
        <f t="shared" si="174"/>
        <v>16</v>
      </c>
      <c r="AA109" s="24">
        <f>INDEX(关卡产出!$AM$4:$AM$12,章节关卡!$A109)</f>
        <v>0.2</v>
      </c>
      <c r="AF109" s="24" t="str">
        <f t="shared" si="175"/>
        <v>1401002#1000#14|1401003#240#14|1603006#20#16|1603008#2#16|1603018#2#16|1603017#2#16</v>
      </c>
      <c r="AG109" s="24" t="str">
        <f t="shared" si="176"/>
        <v>1401002#2500#14|1401003#600#14|1603006#50#16|1603008#5#16|1603018#4#16|1603017#4#16</v>
      </c>
      <c r="AH109" s="24" t="str">
        <f t="shared" si="177"/>
        <v>1401002#500#14|1401003#120#14|1603006#10#16|1603008#1#16|1603018#0.2#16|1603017#0.2#16</v>
      </c>
      <c r="AJ109" s="24" t="str">
        <f t="shared" si="178"/>
        <v>1401002#14|1401003#14|1603006#16|1603008#16|1603018#16|1603017#16</v>
      </c>
    </row>
    <row r="110" spans="1:36" x14ac:dyDescent="0.2">
      <c r="A110" s="24">
        <v>9</v>
      </c>
      <c r="B110" s="24">
        <v>2</v>
      </c>
      <c r="C110" s="24">
        <f t="shared" si="112"/>
        <v>6</v>
      </c>
      <c r="D110" s="24" t="s">
        <v>426</v>
      </c>
      <c r="E110" s="24">
        <f t="shared" si="113"/>
        <v>1401002</v>
      </c>
      <c r="F110" s="24">
        <f t="shared" si="114"/>
        <v>14</v>
      </c>
      <c r="G110" s="24">
        <f>INDEX(关卡产出!$AG$4:$AG$12,章节关卡!$A110)</f>
        <v>500</v>
      </c>
      <c r="H110" s="24" t="s">
        <v>429</v>
      </c>
      <c r="I110" s="24">
        <f t="shared" si="115"/>
        <v>1401004</v>
      </c>
      <c r="J110" s="24">
        <f t="shared" si="116"/>
        <v>14</v>
      </c>
      <c r="K110" s="24">
        <f>INDEX(关卡产出!$AF$4:$AF$12,章节关卡!A110)</f>
        <v>120</v>
      </c>
      <c r="L110" s="24" t="s">
        <v>403</v>
      </c>
      <c r="M110" s="24">
        <f t="shared" ref="M110" si="236">VLOOKUP(L110,$AM$3:$AN$36,2,FALSE)</f>
        <v>1603003</v>
      </c>
      <c r="N110" s="24">
        <f t="shared" si="130"/>
        <v>16</v>
      </c>
      <c r="O110" s="24">
        <f>INDEX(关卡产出!$AJ$4:$AJ$12,章节关卡!$A110)*2</f>
        <v>10</v>
      </c>
      <c r="P110" s="24" t="s">
        <v>410</v>
      </c>
      <c r="Q110" s="24">
        <f t="shared" ref="Q110" si="237">VLOOKUP(P110,$AM$3:$AN$36,2,FALSE)</f>
        <v>1603010</v>
      </c>
      <c r="R110" s="24">
        <f t="shared" si="193"/>
        <v>16</v>
      </c>
      <c r="S110" s="24">
        <f>INDEX(关卡产出!$AL$4:$AL$12,章节关卡!$A110)</f>
        <v>1</v>
      </c>
      <c r="T110" s="24" t="s">
        <v>419</v>
      </c>
      <c r="U110" s="24">
        <f t="shared" ref="U110" si="238">VLOOKUP(T110,$AM$3:$AN$36,2,FALSE)</f>
        <v>1603019</v>
      </c>
      <c r="V110" s="24">
        <f t="shared" si="172"/>
        <v>16</v>
      </c>
      <c r="W110" s="24">
        <f>INDEX(关卡产出!$AM$4:$AM$12,章节关卡!$A110)</f>
        <v>0.2</v>
      </c>
      <c r="X110" s="24" t="s">
        <v>417</v>
      </c>
      <c r="Y110" s="24">
        <f t="shared" ref="Y110" si="239">VLOOKUP(X110,$AM$3:$AN$36,2,FALSE)</f>
        <v>1603017</v>
      </c>
      <c r="Z110" s="24">
        <f t="shared" si="174"/>
        <v>16</v>
      </c>
      <c r="AA110" s="24">
        <f>INDEX(关卡产出!$AM$4:$AM$12,章节关卡!$A110)</f>
        <v>0.2</v>
      </c>
      <c r="AF110" s="24" t="str">
        <f t="shared" si="175"/>
        <v>1401002#1000#14|1401004#240#14|1603003#20#16|1603010#2#16|1603019#2#16|1603017#2#16</v>
      </c>
      <c r="AG110" s="24" t="str">
        <f t="shared" si="176"/>
        <v>1401002#2500#14|1401004#600#14|1603003#50#16|1603010#5#16|1603019#4#16|1603017#4#16</v>
      </c>
      <c r="AH110" s="24" t="str">
        <f t="shared" ref="AH110:AH123" si="240">$E110&amp;"#"&amp;$G110*AH$2&amp;"#"&amp;$F110&amp;"|"&amp;$I110&amp;"#"&amp;$K110*AH$2&amp;"#"&amp;$J110&amp;"|"&amp;$M110&amp;"#"&amp;$O110*AH$2&amp;"#"&amp;$N110&amp;"|"&amp;$Q110&amp;"#"&amp;$S110*AH$2&amp;"#"&amp;$R110&amp;"|"&amp;$U110&amp;"#"&amp;$W110*AH$2&amp;"#"&amp;$V110&amp;"|"&amp;$Y110&amp;"#"&amp;$AA110*AH$2&amp;"#"&amp;$Z110</f>
        <v>1401002#500#14|1401004#120#14|1603003#10#16|1603010#1#16|1603019#0.2#16|1603017#0.2#16</v>
      </c>
      <c r="AJ110" s="24" t="str">
        <f t="shared" si="178"/>
        <v>1401002#14|1401004#14|1603003#16|1603010#16|1603019#16|1603017#16</v>
      </c>
    </row>
    <row r="111" spans="1:36" x14ac:dyDescent="0.2">
      <c r="A111" s="24">
        <v>9</v>
      </c>
      <c r="B111" s="24">
        <v>3</v>
      </c>
      <c r="C111" s="24">
        <f t="shared" si="112"/>
        <v>6</v>
      </c>
      <c r="D111" s="24" t="s">
        <v>426</v>
      </c>
      <c r="E111" s="24">
        <f t="shared" si="113"/>
        <v>1401002</v>
      </c>
      <c r="F111" s="24">
        <f t="shared" si="114"/>
        <v>14</v>
      </c>
      <c r="G111" s="24">
        <f>INDEX(关卡产出!$AG$4:$AG$12,章节关卡!$A111)</f>
        <v>500</v>
      </c>
      <c r="H111" s="24" t="s">
        <v>414</v>
      </c>
      <c r="I111" s="24">
        <f t="shared" si="115"/>
        <v>1603014</v>
      </c>
      <c r="J111" s="24">
        <f t="shared" si="116"/>
        <v>16</v>
      </c>
      <c r="K111" s="24">
        <f>INDEX(关卡产出!$AL$4:$AL$12,章节关卡!$A111)</f>
        <v>1</v>
      </c>
      <c r="L111" s="24" t="s">
        <v>416</v>
      </c>
      <c r="M111" s="24">
        <f t="shared" ref="M111" si="241">VLOOKUP(L111,$AM$3:$AN$36,2,FALSE)</f>
        <v>1603016</v>
      </c>
      <c r="N111" s="24">
        <f t="shared" si="130"/>
        <v>16</v>
      </c>
      <c r="O111" s="24">
        <f>INDEX(关卡产出!$AL$4:$AL$12,章节关卡!$A111)</f>
        <v>1</v>
      </c>
      <c r="P111" s="24" t="s">
        <v>412</v>
      </c>
      <c r="Q111" s="24">
        <f t="shared" ref="Q111" si="242">VLOOKUP(P111,$AM$3:$AN$36,2,FALSE)</f>
        <v>1603012</v>
      </c>
      <c r="R111" s="24">
        <f t="shared" si="193"/>
        <v>16</v>
      </c>
      <c r="S111" s="24">
        <f>INDEX(关卡产出!$AL$4:$AL$12,章节关卡!$A111)</f>
        <v>1</v>
      </c>
      <c r="T111" s="24" t="s">
        <v>420</v>
      </c>
      <c r="U111" s="24">
        <f t="shared" ref="U111" si="243">VLOOKUP(T111,$AM$3:$AN$36,2,FALSE)</f>
        <v>1603020</v>
      </c>
      <c r="V111" s="24">
        <f t="shared" si="172"/>
        <v>16</v>
      </c>
      <c r="W111" s="24">
        <f>INDEX(关卡产出!$AM$4:$AM$12,章节关卡!$A111)</f>
        <v>0.2</v>
      </c>
      <c r="X111" s="24" t="s">
        <v>417</v>
      </c>
      <c r="Y111" s="24">
        <f t="shared" ref="Y111" si="244">VLOOKUP(X111,$AM$3:$AN$36,2,FALSE)</f>
        <v>1603017</v>
      </c>
      <c r="Z111" s="24">
        <f t="shared" si="174"/>
        <v>16</v>
      </c>
      <c r="AA111" s="24">
        <f>INDEX(关卡产出!$AM$4:$AM$12,章节关卡!$A111)</f>
        <v>0.2</v>
      </c>
      <c r="AF111" s="24" t="str">
        <f t="shared" si="175"/>
        <v>1401002#1000#14|1603014#2#16|1603016#2#16|1603012#2#16|1603020#2#16|1603017#2#16</v>
      </c>
      <c r="AG111" s="24" t="str">
        <f t="shared" si="176"/>
        <v>1401002#2500#14|1603014#5#16|1603016#5#16|1603012#5#16|1603020#4#16|1603017#4#16</v>
      </c>
      <c r="AH111" s="24" t="str">
        <f t="shared" si="240"/>
        <v>1401002#500#14|1603014#1#16|1603016#1#16|1603012#1#16|1603020#0.2#16|1603017#0.2#16</v>
      </c>
      <c r="AJ111" s="24" t="str">
        <f t="shared" si="178"/>
        <v>1401002#14|1603014#16|1603016#16|1603012#16|1603020#16|1603017#16</v>
      </c>
    </row>
    <row r="112" spans="1:36" x14ac:dyDescent="0.2">
      <c r="A112" s="24">
        <v>9</v>
      </c>
      <c r="B112" s="24">
        <v>4</v>
      </c>
      <c r="C112" s="24">
        <f t="shared" si="112"/>
        <v>6</v>
      </c>
      <c r="D112" s="24" t="s">
        <v>426</v>
      </c>
      <c r="E112" s="24">
        <f t="shared" si="113"/>
        <v>1401002</v>
      </c>
      <c r="F112" s="24">
        <f t="shared" si="114"/>
        <v>14</v>
      </c>
      <c r="G112" s="24">
        <f>INDEX(关卡产出!$AG$4:$AG$12,章节关卡!$A112)</f>
        <v>500</v>
      </c>
      <c r="H112" s="24" t="s">
        <v>428</v>
      </c>
      <c r="I112" s="24">
        <f t="shared" si="115"/>
        <v>1401003</v>
      </c>
      <c r="J112" s="24">
        <f t="shared" si="116"/>
        <v>14</v>
      </c>
      <c r="K112" s="24">
        <f>INDEX(关卡产出!$AF$4:$AF$12,章节关卡!A112)</f>
        <v>120</v>
      </c>
      <c r="L112" s="24" t="s">
        <v>406</v>
      </c>
      <c r="M112" s="24">
        <f t="shared" ref="M112" si="245">VLOOKUP(L112,$AM$3:$AN$36,2,FALSE)</f>
        <v>1603006</v>
      </c>
      <c r="N112" s="24">
        <f t="shared" si="130"/>
        <v>16</v>
      </c>
      <c r="O112" s="24">
        <f>INDEX(关卡产出!$AJ$4:$AJ$12,章节关卡!$A112)*2</f>
        <v>10</v>
      </c>
      <c r="P112" s="24" t="s">
        <v>414</v>
      </c>
      <c r="Q112" s="24">
        <f t="shared" ref="Q112" si="246">VLOOKUP(P112,$AM$3:$AN$36,2,FALSE)</f>
        <v>1603014</v>
      </c>
      <c r="R112" s="24">
        <f t="shared" si="193"/>
        <v>16</v>
      </c>
      <c r="S112" s="24">
        <f>INDEX(关卡产出!$AL$4:$AL$12,章节关卡!$A112)</f>
        <v>1</v>
      </c>
      <c r="T112" s="24" t="s">
        <v>421</v>
      </c>
      <c r="U112" s="24">
        <f t="shared" ref="U112" si="247">VLOOKUP(T112,$AM$3:$AN$36,2,FALSE)</f>
        <v>1603021</v>
      </c>
      <c r="V112" s="24">
        <f t="shared" si="172"/>
        <v>16</v>
      </c>
      <c r="W112" s="24">
        <f>INDEX(关卡产出!$AM$4:$AM$12,章节关卡!$A112)</f>
        <v>0.2</v>
      </c>
      <c r="X112" s="24" t="s">
        <v>417</v>
      </c>
      <c r="Y112" s="24">
        <f t="shared" ref="Y112" si="248">VLOOKUP(X112,$AM$3:$AN$36,2,FALSE)</f>
        <v>1603017</v>
      </c>
      <c r="Z112" s="24">
        <f t="shared" si="174"/>
        <v>16</v>
      </c>
      <c r="AA112" s="24">
        <f>INDEX(关卡产出!$AM$4:$AM$12,章节关卡!$A112)</f>
        <v>0.2</v>
      </c>
      <c r="AF112" s="24" t="str">
        <f t="shared" si="175"/>
        <v>1401002#1000#14|1401003#240#14|1603006#20#16|1603014#2#16|1603021#2#16|1603017#2#16</v>
      </c>
      <c r="AG112" s="24" t="str">
        <f t="shared" si="176"/>
        <v>1401002#2500#14|1401003#600#14|1603006#50#16|1603014#5#16|1603021#4#16|1603017#4#16</v>
      </c>
      <c r="AH112" s="24" t="str">
        <f t="shared" si="240"/>
        <v>1401002#500#14|1401003#120#14|1603006#10#16|1603014#1#16|1603021#0.2#16|1603017#0.2#16</v>
      </c>
      <c r="AJ112" s="24" t="str">
        <f t="shared" si="178"/>
        <v>1401002#14|1401003#14|1603006#16|1603014#16|1603021#16|1603017#16</v>
      </c>
    </row>
    <row r="113" spans="1:36" x14ac:dyDescent="0.2">
      <c r="A113" s="24">
        <v>9</v>
      </c>
      <c r="B113" s="24">
        <v>5</v>
      </c>
      <c r="C113" s="24">
        <f t="shared" si="112"/>
        <v>6</v>
      </c>
      <c r="D113" s="24" t="s">
        <v>426</v>
      </c>
      <c r="E113" s="24">
        <f t="shared" si="113"/>
        <v>1401002</v>
      </c>
      <c r="F113" s="24">
        <f t="shared" si="114"/>
        <v>14</v>
      </c>
      <c r="G113" s="24">
        <f>INDEX(关卡产出!$AG$4:$AG$12,章节关卡!$A113)</f>
        <v>500</v>
      </c>
      <c r="H113" s="24" t="s">
        <v>429</v>
      </c>
      <c r="I113" s="24">
        <f t="shared" si="115"/>
        <v>1401004</v>
      </c>
      <c r="J113" s="24">
        <f t="shared" si="116"/>
        <v>14</v>
      </c>
      <c r="K113" s="24">
        <f>INDEX(关卡产出!$AF$4:$AF$12,章节关卡!A113)</f>
        <v>120</v>
      </c>
      <c r="L113" s="24" t="s">
        <v>403</v>
      </c>
      <c r="M113" s="24">
        <f t="shared" ref="M113" si="249">VLOOKUP(L113,$AM$3:$AN$36,2,FALSE)</f>
        <v>1603003</v>
      </c>
      <c r="N113" s="24">
        <f t="shared" si="130"/>
        <v>16</v>
      </c>
      <c r="O113" s="24">
        <f>INDEX(关卡产出!$AJ$4:$AJ$12,章节关卡!$A113)*2</f>
        <v>10</v>
      </c>
      <c r="P113" s="24" t="s">
        <v>416</v>
      </c>
      <c r="Q113" s="24">
        <f t="shared" ref="Q113" si="250">VLOOKUP(P113,$AM$3:$AN$36,2,FALSE)</f>
        <v>1603016</v>
      </c>
      <c r="R113" s="24">
        <f t="shared" si="193"/>
        <v>16</v>
      </c>
      <c r="S113" s="24">
        <f>INDEX(关卡产出!$AL$4:$AL$12,章节关卡!$A113)</f>
        <v>1</v>
      </c>
      <c r="T113" s="24" t="s">
        <v>422</v>
      </c>
      <c r="U113" s="24">
        <f t="shared" ref="U113" si="251">VLOOKUP(T113,$AM$3:$AN$36,2,FALSE)</f>
        <v>1603022</v>
      </c>
      <c r="V113" s="24">
        <f t="shared" si="172"/>
        <v>16</v>
      </c>
      <c r="W113" s="24">
        <f>INDEX(关卡产出!$AM$4:$AM$12,章节关卡!$A113)</f>
        <v>0.2</v>
      </c>
      <c r="X113" s="24" t="s">
        <v>417</v>
      </c>
      <c r="Y113" s="24">
        <f t="shared" ref="Y113" si="252">VLOOKUP(X113,$AM$3:$AN$36,2,FALSE)</f>
        <v>1603017</v>
      </c>
      <c r="Z113" s="24">
        <f t="shared" si="174"/>
        <v>16</v>
      </c>
      <c r="AA113" s="24">
        <f>INDEX(关卡产出!$AM$4:$AM$12,章节关卡!$A113)</f>
        <v>0.2</v>
      </c>
      <c r="AF113" s="24" t="str">
        <f t="shared" si="175"/>
        <v>1401002#1000#14|1401004#240#14|1603003#20#16|1603016#2#16|1603022#2#16|1603017#2#16</v>
      </c>
      <c r="AG113" s="24" t="str">
        <f t="shared" si="176"/>
        <v>1401002#2500#14|1401004#600#14|1603003#50#16|1603016#5#16|1603022#4#16|1603017#4#16</v>
      </c>
      <c r="AH113" s="24" t="str">
        <f t="shared" si="240"/>
        <v>1401002#500#14|1401004#120#14|1603003#10#16|1603016#1#16|1603022#0.2#16|1603017#0.2#16</v>
      </c>
      <c r="AJ113" s="24" t="str">
        <f t="shared" si="178"/>
        <v>1401002#14|1401004#14|1603003#16|1603016#16|1603022#16|1603017#16</v>
      </c>
    </row>
    <row r="114" spans="1:36" x14ac:dyDescent="0.2">
      <c r="A114" s="24">
        <v>9</v>
      </c>
      <c r="B114" s="24">
        <v>6</v>
      </c>
      <c r="C114" s="24">
        <f t="shared" si="112"/>
        <v>6</v>
      </c>
      <c r="D114" s="24" t="s">
        <v>426</v>
      </c>
      <c r="E114" s="24">
        <f t="shared" si="113"/>
        <v>1401002</v>
      </c>
      <c r="F114" s="24">
        <f t="shared" si="114"/>
        <v>14</v>
      </c>
      <c r="G114" s="24">
        <f>INDEX(关卡产出!$AG$4:$AG$12,章节关卡!$A114)</f>
        <v>500</v>
      </c>
      <c r="H114" s="24" t="s">
        <v>428</v>
      </c>
      <c r="I114" s="24">
        <f t="shared" si="115"/>
        <v>1401003</v>
      </c>
      <c r="J114" s="24">
        <f t="shared" si="116"/>
        <v>14</v>
      </c>
      <c r="K114" s="24">
        <f>INDEX(关卡产出!$AF$4:$AF$12,章节关卡!A114)</f>
        <v>120</v>
      </c>
      <c r="L114" s="24" t="s">
        <v>406</v>
      </c>
      <c r="M114" s="24">
        <f t="shared" ref="M114" si="253">VLOOKUP(L114,$AM$3:$AN$36,2,FALSE)</f>
        <v>1603006</v>
      </c>
      <c r="N114" s="24">
        <f t="shared" si="130"/>
        <v>16</v>
      </c>
      <c r="O114" s="24">
        <f>INDEX(关卡产出!$AJ$4:$AJ$12,章节关卡!$A114)*2</f>
        <v>10</v>
      </c>
      <c r="P114" s="24" t="s">
        <v>408</v>
      </c>
      <c r="Q114" s="24">
        <f t="shared" ref="Q114" si="254">VLOOKUP(P114,$AM$3:$AN$36,2,FALSE)</f>
        <v>1603008</v>
      </c>
      <c r="R114" s="24">
        <f t="shared" si="193"/>
        <v>16</v>
      </c>
      <c r="S114" s="24">
        <f>INDEX(关卡产出!$AL$4:$AL$12,章节关卡!$A114)</f>
        <v>1</v>
      </c>
      <c r="T114" s="24" t="s">
        <v>418</v>
      </c>
      <c r="U114" s="24">
        <f t="shared" ref="U114" si="255">VLOOKUP(T114,$AM$3:$AN$36,2,FALSE)</f>
        <v>1603018</v>
      </c>
      <c r="V114" s="24">
        <f t="shared" si="172"/>
        <v>16</v>
      </c>
      <c r="W114" s="24">
        <f>INDEX(关卡产出!$AM$4:$AM$12,章节关卡!$A114)</f>
        <v>0.2</v>
      </c>
      <c r="X114" s="24" t="s">
        <v>417</v>
      </c>
      <c r="Y114" s="24">
        <f t="shared" ref="Y114" si="256">VLOOKUP(X114,$AM$3:$AN$36,2,FALSE)</f>
        <v>1603017</v>
      </c>
      <c r="Z114" s="24">
        <f t="shared" si="174"/>
        <v>16</v>
      </c>
      <c r="AA114" s="24">
        <f>INDEX(关卡产出!$AM$4:$AM$12,章节关卡!$A114)</f>
        <v>0.2</v>
      </c>
      <c r="AF114" s="24" t="str">
        <f t="shared" si="175"/>
        <v>1401002#1000#14|1401003#240#14|1603006#20#16|1603008#2#16|1603018#2#16|1603017#2#16</v>
      </c>
      <c r="AG114" s="24" t="str">
        <f t="shared" si="176"/>
        <v>1401002#2500#14|1401003#600#14|1603006#50#16|1603008#5#16|1603018#4#16|1603017#4#16</v>
      </c>
      <c r="AH114" s="24" t="str">
        <f t="shared" si="240"/>
        <v>1401002#500#14|1401003#120#14|1603006#10#16|1603008#1#16|1603018#0.2#16|1603017#0.2#16</v>
      </c>
      <c r="AJ114" s="24" t="str">
        <f t="shared" si="178"/>
        <v>1401002#14|1401003#14|1603006#16|1603008#16|1603018#16|1603017#16</v>
      </c>
    </row>
    <row r="115" spans="1:36" x14ac:dyDescent="0.2">
      <c r="A115" s="24">
        <v>9</v>
      </c>
      <c r="B115" s="24">
        <v>7</v>
      </c>
      <c r="C115" s="24">
        <f t="shared" si="112"/>
        <v>6</v>
      </c>
      <c r="D115" s="24" t="s">
        <v>426</v>
      </c>
      <c r="E115" s="24">
        <f t="shared" si="113"/>
        <v>1401002</v>
      </c>
      <c r="F115" s="24">
        <f t="shared" si="114"/>
        <v>14</v>
      </c>
      <c r="G115" s="24">
        <f>INDEX(关卡产出!$AG$4:$AG$12,章节关卡!$A115)</f>
        <v>500</v>
      </c>
      <c r="H115" s="24" t="s">
        <v>429</v>
      </c>
      <c r="I115" s="24">
        <f t="shared" si="115"/>
        <v>1401004</v>
      </c>
      <c r="J115" s="24">
        <f t="shared" si="116"/>
        <v>14</v>
      </c>
      <c r="K115" s="24">
        <f>INDEX(关卡产出!$AF$4:$AF$12,章节关卡!A115)</f>
        <v>120</v>
      </c>
      <c r="L115" s="24" t="s">
        <v>403</v>
      </c>
      <c r="M115" s="24">
        <f t="shared" ref="M115" si="257">VLOOKUP(L115,$AM$3:$AN$36,2,FALSE)</f>
        <v>1603003</v>
      </c>
      <c r="N115" s="24">
        <f t="shared" si="130"/>
        <v>16</v>
      </c>
      <c r="O115" s="24">
        <f>INDEX(关卡产出!$AJ$4:$AJ$12,章节关卡!$A115)*2</f>
        <v>10</v>
      </c>
      <c r="P115" s="24" t="s">
        <v>410</v>
      </c>
      <c r="Q115" s="24">
        <f t="shared" ref="Q115" si="258">VLOOKUP(P115,$AM$3:$AN$36,2,FALSE)</f>
        <v>1603010</v>
      </c>
      <c r="R115" s="24">
        <f t="shared" si="193"/>
        <v>16</v>
      </c>
      <c r="S115" s="24">
        <f>INDEX(关卡产出!$AL$4:$AL$12,章节关卡!$A115)</f>
        <v>1</v>
      </c>
      <c r="T115" s="24" t="s">
        <v>419</v>
      </c>
      <c r="U115" s="24">
        <f t="shared" ref="U115" si="259">VLOOKUP(T115,$AM$3:$AN$36,2,FALSE)</f>
        <v>1603019</v>
      </c>
      <c r="V115" s="24">
        <f t="shared" si="172"/>
        <v>16</v>
      </c>
      <c r="W115" s="24">
        <f>INDEX(关卡产出!$AM$4:$AM$12,章节关卡!$A115)</f>
        <v>0.2</v>
      </c>
      <c r="X115" s="24" t="s">
        <v>417</v>
      </c>
      <c r="Y115" s="24">
        <f t="shared" ref="Y115" si="260">VLOOKUP(X115,$AM$3:$AN$36,2,FALSE)</f>
        <v>1603017</v>
      </c>
      <c r="Z115" s="24">
        <f t="shared" si="174"/>
        <v>16</v>
      </c>
      <c r="AA115" s="24">
        <f>INDEX(关卡产出!$AM$4:$AM$12,章节关卡!$A115)</f>
        <v>0.2</v>
      </c>
      <c r="AF115" s="24" t="str">
        <f t="shared" si="175"/>
        <v>1401002#1000#14|1401004#240#14|1603003#20#16|1603010#2#16|1603019#2#16|1603017#2#16</v>
      </c>
      <c r="AG115" s="24" t="str">
        <f t="shared" si="176"/>
        <v>1401002#2500#14|1401004#600#14|1603003#50#16|1603010#5#16|1603019#4#16|1603017#4#16</v>
      </c>
      <c r="AH115" s="24" t="str">
        <f t="shared" si="240"/>
        <v>1401002#500#14|1401004#120#14|1603003#10#16|1603010#1#16|1603019#0.2#16|1603017#0.2#16</v>
      </c>
      <c r="AJ115" s="24" t="str">
        <f t="shared" si="178"/>
        <v>1401002#14|1401004#14|1603003#16|1603010#16|1603019#16|1603017#16</v>
      </c>
    </row>
    <row r="116" spans="1:36" x14ac:dyDescent="0.2">
      <c r="A116" s="24">
        <v>9</v>
      </c>
      <c r="B116" s="24">
        <v>8</v>
      </c>
      <c r="C116" s="24">
        <f t="shared" si="112"/>
        <v>6</v>
      </c>
      <c r="D116" s="24" t="s">
        <v>426</v>
      </c>
      <c r="E116" s="24">
        <f t="shared" si="113"/>
        <v>1401002</v>
      </c>
      <c r="F116" s="24">
        <f t="shared" si="114"/>
        <v>14</v>
      </c>
      <c r="G116" s="24">
        <f>INDEX(关卡产出!$AG$4:$AG$12,章节关卡!$A116)</f>
        <v>500</v>
      </c>
      <c r="H116" s="24" t="s">
        <v>408</v>
      </c>
      <c r="I116" s="24">
        <f t="shared" si="115"/>
        <v>1603008</v>
      </c>
      <c r="J116" s="24">
        <f t="shared" si="116"/>
        <v>16</v>
      </c>
      <c r="K116" s="24">
        <f>INDEX(关卡产出!$AL$4:$AL$12,章节关卡!$A116)</f>
        <v>1</v>
      </c>
      <c r="L116" s="24" t="s">
        <v>410</v>
      </c>
      <c r="M116" s="24">
        <f t="shared" ref="M116" si="261">VLOOKUP(L116,$AM$3:$AN$36,2,FALSE)</f>
        <v>1603010</v>
      </c>
      <c r="N116" s="24">
        <f t="shared" si="130"/>
        <v>16</v>
      </c>
      <c r="O116" s="24">
        <f>INDEX(关卡产出!$AL$4:$AL$12,章节关卡!$A116)</f>
        <v>1</v>
      </c>
      <c r="P116" s="24" t="s">
        <v>412</v>
      </c>
      <c r="Q116" s="24">
        <f t="shared" ref="Q116" si="262">VLOOKUP(P116,$AM$3:$AN$36,2,FALSE)</f>
        <v>1603012</v>
      </c>
      <c r="R116" s="24">
        <f t="shared" si="193"/>
        <v>16</v>
      </c>
      <c r="S116" s="24">
        <f>INDEX(关卡产出!$AL$4:$AL$12,章节关卡!$A116)</f>
        <v>1</v>
      </c>
      <c r="T116" s="24" t="s">
        <v>420</v>
      </c>
      <c r="U116" s="24">
        <f t="shared" ref="U116" si="263">VLOOKUP(T116,$AM$3:$AN$36,2,FALSE)</f>
        <v>1603020</v>
      </c>
      <c r="V116" s="24">
        <f t="shared" si="172"/>
        <v>16</v>
      </c>
      <c r="W116" s="24">
        <f>INDEX(关卡产出!$AM$4:$AM$12,章节关卡!$A116)</f>
        <v>0.2</v>
      </c>
      <c r="X116" s="24" t="s">
        <v>417</v>
      </c>
      <c r="Y116" s="24">
        <f t="shared" ref="Y116" si="264">VLOOKUP(X116,$AM$3:$AN$36,2,FALSE)</f>
        <v>1603017</v>
      </c>
      <c r="Z116" s="24">
        <f t="shared" si="174"/>
        <v>16</v>
      </c>
      <c r="AA116" s="24">
        <f>INDEX(关卡产出!$AM$4:$AM$12,章节关卡!$A116)</f>
        <v>0.2</v>
      </c>
      <c r="AF116" s="24" t="str">
        <f t="shared" si="175"/>
        <v>1401002#1000#14|1603008#2#16|1603010#2#16|1603012#2#16|1603020#2#16|1603017#2#16</v>
      </c>
      <c r="AG116" s="24" t="str">
        <f t="shared" si="176"/>
        <v>1401002#2500#14|1603008#5#16|1603010#5#16|1603012#5#16|1603020#4#16|1603017#4#16</v>
      </c>
      <c r="AH116" s="24" t="str">
        <f t="shared" si="240"/>
        <v>1401002#500#14|1603008#1#16|1603010#1#16|1603012#1#16|1603020#0.2#16|1603017#0.2#16</v>
      </c>
      <c r="AJ116" s="24" t="str">
        <f t="shared" si="178"/>
        <v>1401002#14|1603008#16|1603010#16|1603012#16|1603020#16|1603017#16</v>
      </c>
    </row>
    <row r="117" spans="1:36" x14ac:dyDescent="0.2">
      <c r="A117" s="24">
        <v>9</v>
      </c>
      <c r="B117" s="24">
        <v>9</v>
      </c>
      <c r="C117" s="24">
        <f t="shared" si="112"/>
        <v>6</v>
      </c>
      <c r="D117" s="24" t="s">
        <v>426</v>
      </c>
      <c r="E117" s="24">
        <f t="shared" si="113"/>
        <v>1401002</v>
      </c>
      <c r="F117" s="24">
        <f t="shared" si="114"/>
        <v>14</v>
      </c>
      <c r="G117" s="24">
        <f>INDEX(关卡产出!$AG$4:$AG$12,章节关卡!$A117)</f>
        <v>500</v>
      </c>
      <c r="H117" s="24" t="s">
        <v>428</v>
      </c>
      <c r="I117" s="24">
        <f t="shared" si="115"/>
        <v>1401003</v>
      </c>
      <c r="J117" s="24">
        <f t="shared" si="116"/>
        <v>14</v>
      </c>
      <c r="K117" s="24">
        <f>INDEX(关卡产出!$AF$4:$AF$12,章节关卡!A117)</f>
        <v>120</v>
      </c>
      <c r="L117" s="24" t="s">
        <v>406</v>
      </c>
      <c r="M117" s="24">
        <f t="shared" ref="M117" si="265">VLOOKUP(L117,$AM$3:$AN$36,2,FALSE)</f>
        <v>1603006</v>
      </c>
      <c r="N117" s="24">
        <f t="shared" si="130"/>
        <v>16</v>
      </c>
      <c r="O117" s="24">
        <f>INDEX(关卡产出!$AJ$4:$AJ$12,章节关卡!$A117)*2</f>
        <v>10</v>
      </c>
      <c r="P117" s="24" t="s">
        <v>414</v>
      </c>
      <c r="Q117" s="24">
        <f t="shared" ref="Q117" si="266">VLOOKUP(P117,$AM$3:$AN$36,2,FALSE)</f>
        <v>1603014</v>
      </c>
      <c r="R117" s="24">
        <f t="shared" si="193"/>
        <v>16</v>
      </c>
      <c r="S117" s="24">
        <f>INDEX(关卡产出!$AL$4:$AL$12,章节关卡!$A117)</f>
        <v>1</v>
      </c>
      <c r="T117" s="24" t="s">
        <v>421</v>
      </c>
      <c r="U117" s="24">
        <f t="shared" ref="U117" si="267">VLOOKUP(T117,$AM$3:$AN$36,2,FALSE)</f>
        <v>1603021</v>
      </c>
      <c r="V117" s="24">
        <f t="shared" si="172"/>
        <v>16</v>
      </c>
      <c r="W117" s="24">
        <f>INDEX(关卡产出!$AM$4:$AM$12,章节关卡!$A117)</f>
        <v>0.2</v>
      </c>
      <c r="X117" s="24" t="s">
        <v>417</v>
      </c>
      <c r="Y117" s="24">
        <f t="shared" ref="Y117" si="268">VLOOKUP(X117,$AM$3:$AN$36,2,FALSE)</f>
        <v>1603017</v>
      </c>
      <c r="Z117" s="24">
        <f t="shared" si="174"/>
        <v>16</v>
      </c>
      <c r="AA117" s="24">
        <f>INDEX(关卡产出!$AM$4:$AM$12,章节关卡!$A117)</f>
        <v>0.2</v>
      </c>
      <c r="AF117" s="24" t="str">
        <f t="shared" si="175"/>
        <v>1401002#1000#14|1401003#240#14|1603006#20#16|1603014#2#16|1603021#2#16|1603017#2#16</v>
      </c>
      <c r="AG117" s="24" t="str">
        <f t="shared" si="176"/>
        <v>1401002#2500#14|1401003#600#14|1603006#50#16|1603014#5#16|1603021#4#16|1603017#4#16</v>
      </c>
      <c r="AH117" s="24" t="str">
        <f t="shared" si="240"/>
        <v>1401002#500#14|1401003#120#14|1603006#10#16|1603014#1#16|1603021#0.2#16|1603017#0.2#16</v>
      </c>
      <c r="AJ117" s="24" t="str">
        <f t="shared" si="178"/>
        <v>1401002#14|1401003#14|1603006#16|1603014#16|1603021#16|1603017#16</v>
      </c>
    </row>
    <row r="118" spans="1:36" x14ac:dyDescent="0.2">
      <c r="A118" s="24">
        <v>9</v>
      </c>
      <c r="B118" s="24">
        <v>10</v>
      </c>
      <c r="C118" s="24">
        <f t="shared" si="112"/>
        <v>6</v>
      </c>
      <c r="D118" s="24" t="s">
        <v>426</v>
      </c>
      <c r="E118" s="24">
        <f t="shared" si="113"/>
        <v>1401002</v>
      </c>
      <c r="F118" s="24">
        <f t="shared" si="114"/>
        <v>14</v>
      </c>
      <c r="G118" s="24">
        <f>INDEX(关卡产出!$AG$4:$AG$12,章节关卡!$A118)</f>
        <v>500</v>
      </c>
      <c r="H118" s="24" t="s">
        <v>429</v>
      </c>
      <c r="I118" s="24">
        <f t="shared" si="115"/>
        <v>1401004</v>
      </c>
      <c r="J118" s="24">
        <f t="shared" si="116"/>
        <v>14</v>
      </c>
      <c r="K118" s="24">
        <f>INDEX(关卡产出!$AF$4:$AF$12,章节关卡!A118)</f>
        <v>120</v>
      </c>
      <c r="L118" s="24" t="s">
        <v>403</v>
      </c>
      <c r="M118" s="24">
        <f t="shared" ref="M118" si="269">VLOOKUP(L118,$AM$3:$AN$36,2,FALSE)</f>
        <v>1603003</v>
      </c>
      <c r="N118" s="24">
        <f t="shared" si="130"/>
        <v>16</v>
      </c>
      <c r="O118" s="24">
        <f>INDEX(关卡产出!$AJ$4:$AJ$12,章节关卡!$A118)*2</f>
        <v>10</v>
      </c>
      <c r="P118" s="24" t="s">
        <v>416</v>
      </c>
      <c r="Q118" s="24">
        <f t="shared" ref="Q118" si="270">VLOOKUP(P118,$AM$3:$AN$36,2,FALSE)</f>
        <v>1603016</v>
      </c>
      <c r="R118" s="24">
        <f t="shared" si="193"/>
        <v>16</v>
      </c>
      <c r="S118" s="24">
        <f>INDEX(关卡产出!$AL$4:$AL$12,章节关卡!$A118)</f>
        <v>1</v>
      </c>
      <c r="T118" s="24" t="s">
        <v>422</v>
      </c>
      <c r="U118" s="24">
        <f t="shared" ref="U118" si="271">VLOOKUP(T118,$AM$3:$AN$36,2,FALSE)</f>
        <v>1603022</v>
      </c>
      <c r="V118" s="24">
        <f t="shared" si="172"/>
        <v>16</v>
      </c>
      <c r="W118" s="24">
        <f>INDEX(关卡产出!$AM$4:$AM$12,章节关卡!$A118)</f>
        <v>0.2</v>
      </c>
      <c r="X118" s="24" t="s">
        <v>417</v>
      </c>
      <c r="Y118" s="24">
        <f t="shared" ref="Y118" si="272">VLOOKUP(X118,$AM$3:$AN$36,2,FALSE)</f>
        <v>1603017</v>
      </c>
      <c r="Z118" s="24">
        <f t="shared" si="174"/>
        <v>16</v>
      </c>
      <c r="AA118" s="24">
        <f>INDEX(关卡产出!$AM$4:$AM$12,章节关卡!$A118)</f>
        <v>0.2</v>
      </c>
      <c r="AF118" s="24" t="str">
        <f t="shared" si="175"/>
        <v>1401002#1000#14|1401004#240#14|1603003#20#16|1603016#2#16|1603022#2#16|1603017#2#16</v>
      </c>
      <c r="AG118" s="24" t="str">
        <f t="shared" si="176"/>
        <v>1401002#2500#14|1401004#600#14|1603003#50#16|1603016#5#16|1603022#4#16|1603017#4#16</v>
      </c>
      <c r="AH118" s="24" t="str">
        <f t="shared" si="240"/>
        <v>1401002#500#14|1401004#120#14|1603003#10#16|1603016#1#16|1603022#0.2#16|1603017#0.2#16</v>
      </c>
      <c r="AJ118" s="24" t="str">
        <f t="shared" si="178"/>
        <v>1401002#14|1401004#14|1603003#16|1603016#16|1603022#16|1603017#16</v>
      </c>
    </row>
    <row r="119" spans="1:36" x14ac:dyDescent="0.2">
      <c r="A119" s="24">
        <v>9</v>
      </c>
      <c r="B119" s="24">
        <v>11</v>
      </c>
      <c r="C119" s="24">
        <f t="shared" si="112"/>
        <v>6</v>
      </c>
      <c r="D119" s="24" t="s">
        <v>426</v>
      </c>
      <c r="E119" s="24">
        <f t="shared" si="113"/>
        <v>1401002</v>
      </c>
      <c r="F119" s="24">
        <f t="shared" si="114"/>
        <v>14</v>
      </c>
      <c r="G119" s="24">
        <f>INDEX(关卡产出!$AG$4:$AG$12,章节关卡!$A119)</f>
        <v>500</v>
      </c>
      <c r="H119" s="24" t="s">
        <v>428</v>
      </c>
      <c r="I119" s="24">
        <f t="shared" si="115"/>
        <v>1401003</v>
      </c>
      <c r="J119" s="24">
        <f t="shared" si="116"/>
        <v>14</v>
      </c>
      <c r="K119" s="24">
        <f>INDEX(关卡产出!$AF$4:$AF$12,章节关卡!A119)</f>
        <v>120</v>
      </c>
      <c r="L119" s="24" t="s">
        <v>406</v>
      </c>
      <c r="M119" s="24">
        <f t="shared" ref="M119" si="273">VLOOKUP(L119,$AM$3:$AN$36,2,FALSE)</f>
        <v>1603006</v>
      </c>
      <c r="N119" s="24">
        <f t="shared" si="130"/>
        <v>16</v>
      </c>
      <c r="O119" s="24">
        <f>INDEX(关卡产出!$AJ$4:$AJ$12,章节关卡!$A119)*2</f>
        <v>10</v>
      </c>
      <c r="P119" s="24" t="s">
        <v>408</v>
      </c>
      <c r="Q119" s="24">
        <f t="shared" ref="Q119" si="274">VLOOKUP(P119,$AM$3:$AN$36,2,FALSE)</f>
        <v>1603008</v>
      </c>
      <c r="R119" s="24">
        <f t="shared" si="193"/>
        <v>16</v>
      </c>
      <c r="S119" s="24">
        <f>INDEX(关卡产出!$AL$4:$AL$12,章节关卡!$A119)</f>
        <v>1</v>
      </c>
      <c r="T119" s="24" t="s">
        <v>418</v>
      </c>
      <c r="U119" s="24">
        <f t="shared" ref="U119" si="275">VLOOKUP(T119,$AM$3:$AN$36,2,FALSE)</f>
        <v>1603018</v>
      </c>
      <c r="V119" s="24">
        <f t="shared" si="172"/>
        <v>16</v>
      </c>
      <c r="W119" s="24">
        <f>INDEX(关卡产出!$AM$4:$AM$12,章节关卡!$A119)</f>
        <v>0.2</v>
      </c>
      <c r="X119" s="24" t="s">
        <v>417</v>
      </c>
      <c r="Y119" s="24">
        <f t="shared" ref="Y119" si="276">VLOOKUP(X119,$AM$3:$AN$36,2,FALSE)</f>
        <v>1603017</v>
      </c>
      <c r="Z119" s="24">
        <f t="shared" si="174"/>
        <v>16</v>
      </c>
      <c r="AA119" s="24">
        <f>INDEX(关卡产出!$AM$4:$AM$12,章节关卡!$A119)</f>
        <v>0.2</v>
      </c>
      <c r="AF119" s="24" t="str">
        <f t="shared" si="175"/>
        <v>1401002#1000#14|1401003#240#14|1603006#20#16|1603008#2#16|1603018#2#16|1603017#2#16</v>
      </c>
      <c r="AG119" s="24" t="str">
        <f t="shared" si="176"/>
        <v>1401002#2500#14|1401003#600#14|1603006#50#16|1603008#5#16|1603018#4#16|1603017#4#16</v>
      </c>
      <c r="AH119" s="24" t="str">
        <f t="shared" si="240"/>
        <v>1401002#500#14|1401003#120#14|1603006#10#16|1603008#1#16|1603018#0.2#16|1603017#0.2#16</v>
      </c>
      <c r="AJ119" s="24" t="str">
        <f t="shared" si="178"/>
        <v>1401002#14|1401003#14|1603006#16|1603008#16|1603018#16|1603017#16</v>
      </c>
    </row>
    <row r="120" spans="1:36" x14ac:dyDescent="0.2">
      <c r="A120" s="24">
        <v>9</v>
      </c>
      <c r="B120" s="24">
        <v>12</v>
      </c>
      <c r="C120" s="24">
        <f t="shared" si="112"/>
        <v>6</v>
      </c>
      <c r="D120" s="24" t="s">
        <v>426</v>
      </c>
      <c r="E120" s="24">
        <f t="shared" si="113"/>
        <v>1401002</v>
      </c>
      <c r="F120" s="24">
        <f t="shared" si="114"/>
        <v>14</v>
      </c>
      <c r="G120" s="24">
        <f>INDEX(关卡产出!$AG$4:$AG$12,章节关卡!$A120)</f>
        <v>500</v>
      </c>
      <c r="H120" s="24" t="s">
        <v>429</v>
      </c>
      <c r="I120" s="24">
        <f t="shared" si="115"/>
        <v>1401004</v>
      </c>
      <c r="J120" s="24">
        <f t="shared" si="116"/>
        <v>14</v>
      </c>
      <c r="K120" s="24">
        <f>INDEX(关卡产出!$AF$4:$AF$12,章节关卡!A120)</f>
        <v>120</v>
      </c>
      <c r="L120" s="24" t="s">
        <v>403</v>
      </c>
      <c r="M120" s="24">
        <f t="shared" ref="M120" si="277">VLOOKUP(L120,$AM$3:$AN$36,2,FALSE)</f>
        <v>1603003</v>
      </c>
      <c r="N120" s="24">
        <f t="shared" si="130"/>
        <v>16</v>
      </c>
      <c r="O120" s="24">
        <f>INDEX(关卡产出!$AJ$4:$AJ$12,章节关卡!$A120)*2</f>
        <v>10</v>
      </c>
      <c r="P120" s="24" t="s">
        <v>410</v>
      </c>
      <c r="Q120" s="24">
        <f t="shared" ref="Q120" si="278">VLOOKUP(P120,$AM$3:$AN$36,2,FALSE)</f>
        <v>1603010</v>
      </c>
      <c r="R120" s="24">
        <f t="shared" si="193"/>
        <v>16</v>
      </c>
      <c r="S120" s="24">
        <f>INDEX(关卡产出!$AL$4:$AL$12,章节关卡!$A120)</f>
        <v>1</v>
      </c>
      <c r="T120" s="24" t="s">
        <v>419</v>
      </c>
      <c r="U120" s="24">
        <f t="shared" ref="U120" si="279">VLOOKUP(T120,$AM$3:$AN$36,2,FALSE)</f>
        <v>1603019</v>
      </c>
      <c r="V120" s="24">
        <f t="shared" si="172"/>
        <v>16</v>
      </c>
      <c r="W120" s="24">
        <f>INDEX(关卡产出!$AM$4:$AM$12,章节关卡!$A120)</f>
        <v>0.2</v>
      </c>
      <c r="X120" s="24" t="s">
        <v>417</v>
      </c>
      <c r="Y120" s="24">
        <f t="shared" ref="Y120" si="280">VLOOKUP(X120,$AM$3:$AN$36,2,FALSE)</f>
        <v>1603017</v>
      </c>
      <c r="Z120" s="24">
        <f t="shared" si="174"/>
        <v>16</v>
      </c>
      <c r="AA120" s="24">
        <f>INDEX(关卡产出!$AM$4:$AM$12,章节关卡!$A120)</f>
        <v>0.2</v>
      </c>
      <c r="AF120" s="24" t="str">
        <f t="shared" si="175"/>
        <v>1401002#1000#14|1401004#240#14|1603003#20#16|1603010#2#16|1603019#2#16|1603017#2#16</v>
      </c>
      <c r="AG120" s="24" t="str">
        <f t="shared" si="176"/>
        <v>1401002#2500#14|1401004#600#14|1603003#50#16|1603010#5#16|1603019#4#16|1603017#4#16</v>
      </c>
      <c r="AH120" s="24" t="str">
        <f t="shared" si="240"/>
        <v>1401002#500#14|1401004#120#14|1603003#10#16|1603010#1#16|1603019#0.2#16|1603017#0.2#16</v>
      </c>
      <c r="AJ120" s="24" t="str">
        <f t="shared" si="178"/>
        <v>1401002#14|1401004#14|1603003#16|1603010#16|1603019#16|1603017#16</v>
      </c>
    </row>
    <row r="121" spans="1:36" x14ac:dyDescent="0.2">
      <c r="A121" s="24">
        <v>9</v>
      </c>
      <c r="B121" s="24">
        <v>13</v>
      </c>
      <c r="C121" s="24">
        <f t="shared" si="112"/>
        <v>6</v>
      </c>
      <c r="D121" s="24" t="s">
        <v>426</v>
      </c>
      <c r="E121" s="24">
        <f t="shared" si="113"/>
        <v>1401002</v>
      </c>
      <c r="F121" s="24">
        <f t="shared" si="114"/>
        <v>14</v>
      </c>
      <c r="G121" s="24">
        <f>INDEX(关卡产出!$AG$4:$AG$12,章节关卡!$A121)</f>
        <v>500</v>
      </c>
      <c r="H121" s="24" t="s">
        <v>406</v>
      </c>
      <c r="I121" s="24">
        <f t="shared" si="115"/>
        <v>1603006</v>
      </c>
      <c r="J121" s="24">
        <f t="shared" si="116"/>
        <v>16</v>
      </c>
      <c r="K121" s="24">
        <f>INDEX(关卡产出!$AJ$4:$AJ$12,章节关卡!$A121)*2</f>
        <v>10</v>
      </c>
      <c r="L121" s="24" t="s">
        <v>406</v>
      </c>
      <c r="M121" s="24">
        <f t="shared" ref="M121" si="281">VLOOKUP(L121,$AM$3:$AN$36,2,FALSE)</f>
        <v>1603006</v>
      </c>
      <c r="N121" s="24">
        <f t="shared" si="130"/>
        <v>16</v>
      </c>
      <c r="O121" s="24">
        <f>INDEX(关卡产出!$AJ$4:$AJ$12,章节关卡!$A121)*2</f>
        <v>10</v>
      </c>
      <c r="P121" s="24" t="s">
        <v>416</v>
      </c>
      <c r="Q121" s="24">
        <f t="shared" ref="Q121" si="282">VLOOKUP(P121,$AM$3:$AN$36,2,FALSE)</f>
        <v>1603016</v>
      </c>
      <c r="R121" s="24">
        <f t="shared" si="193"/>
        <v>16</v>
      </c>
      <c r="S121" s="24">
        <f>INDEX(关卡产出!$AL$4:$AL$12,章节关卡!$A121)</f>
        <v>1</v>
      </c>
      <c r="T121" s="24" t="s">
        <v>420</v>
      </c>
      <c r="U121" s="24">
        <f t="shared" ref="U121" si="283">VLOOKUP(T121,$AM$3:$AN$36,2,FALSE)</f>
        <v>1603020</v>
      </c>
      <c r="V121" s="24">
        <f t="shared" si="172"/>
        <v>16</v>
      </c>
      <c r="W121" s="24">
        <f>INDEX(关卡产出!$AM$4:$AM$12,章节关卡!$A121)</f>
        <v>0.2</v>
      </c>
      <c r="X121" s="24" t="s">
        <v>417</v>
      </c>
      <c r="Y121" s="24">
        <f t="shared" ref="Y121" si="284">VLOOKUP(X121,$AM$3:$AN$36,2,FALSE)</f>
        <v>1603017</v>
      </c>
      <c r="Z121" s="24">
        <f t="shared" si="174"/>
        <v>16</v>
      </c>
      <c r="AA121" s="24">
        <f>INDEX(关卡产出!$AM$4:$AM$12,章节关卡!$A121)</f>
        <v>0.2</v>
      </c>
      <c r="AF121" s="24" t="str">
        <f t="shared" si="175"/>
        <v>1401002#1000#14|1603006#20#16|1603006#20#16|1603016#2#16|1603020#2#16|1603017#2#16</v>
      </c>
      <c r="AG121" s="24" t="str">
        <f t="shared" si="176"/>
        <v>1401002#2500#14|1603006#50#16|1603006#50#16|1603016#5#16|1603020#4#16|1603017#4#16</v>
      </c>
      <c r="AH121" s="24" t="str">
        <f t="shared" si="240"/>
        <v>1401002#500#14|1603006#10#16|1603006#10#16|1603016#1#16|1603020#0.2#16|1603017#0.2#16</v>
      </c>
      <c r="AJ121" s="24" t="str">
        <f t="shared" si="178"/>
        <v>1401002#14|1603006#16|1603006#16|1603016#16|1603020#16|1603017#16</v>
      </c>
    </row>
    <row r="122" spans="1:36" x14ac:dyDescent="0.2">
      <c r="A122" s="24">
        <v>9</v>
      </c>
      <c r="B122" s="24">
        <v>14</v>
      </c>
      <c r="C122" s="24">
        <f t="shared" si="112"/>
        <v>6</v>
      </c>
      <c r="D122" s="24" t="s">
        <v>426</v>
      </c>
      <c r="E122" s="24">
        <f t="shared" si="113"/>
        <v>1401002</v>
      </c>
      <c r="F122" s="24">
        <f t="shared" si="114"/>
        <v>14</v>
      </c>
      <c r="G122" s="24">
        <f>INDEX(关卡产出!$AG$4:$AG$12,章节关卡!$A122)</f>
        <v>500</v>
      </c>
      <c r="H122" s="24" t="s">
        <v>429</v>
      </c>
      <c r="I122" s="24">
        <f t="shared" si="115"/>
        <v>1401004</v>
      </c>
      <c r="J122" s="24">
        <f t="shared" si="116"/>
        <v>14</v>
      </c>
      <c r="K122" s="24">
        <f>INDEX(关卡产出!$AF$4:$AF$12,章节关卡!A122)</f>
        <v>120</v>
      </c>
      <c r="L122" s="24" t="s">
        <v>428</v>
      </c>
      <c r="M122" s="24">
        <f t="shared" ref="M122" si="285">VLOOKUP(L122,$AM$3:$AN$36,2,FALSE)</f>
        <v>1401003</v>
      </c>
      <c r="N122" s="24">
        <f t="shared" si="130"/>
        <v>14</v>
      </c>
      <c r="O122" s="24">
        <f>INDEX(关卡产出!$AF$4:$AF$12,章节关卡!$A122)</f>
        <v>120</v>
      </c>
      <c r="P122" s="24" t="s">
        <v>414</v>
      </c>
      <c r="Q122" s="24">
        <f t="shared" ref="Q122" si="286">VLOOKUP(P122,$AM$3:$AN$36,2,FALSE)</f>
        <v>1603014</v>
      </c>
      <c r="R122" s="24">
        <f t="shared" si="193"/>
        <v>16</v>
      </c>
      <c r="S122" s="24">
        <f>INDEX(关卡产出!$AL$4:$AL$12,章节关卡!$A122)</f>
        <v>1</v>
      </c>
      <c r="T122" s="24" t="s">
        <v>421</v>
      </c>
      <c r="U122" s="24">
        <f t="shared" ref="U122" si="287">VLOOKUP(T122,$AM$3:$AN$36,2,FALSE)</f>
        <v>1603021</v>
      </c>
      <c r="V122" s="24">
        <f t="shared" si="172"/>
        <v>16</v>
      </c>
      <c r="W122" s="24">
        <f>INDEX(关卡产出!$AM$4:$AM$12,章节关卡!$A122)</f>
        <v>0.2</v>
      </c>
      <c r="X122" s="24" t="s">
        <v>417</v>
      </c>
      <c r="Y122" s="24">
        <f t="shared" ref="Y122" si="288">VLOOKUP(X122,$AM$3:$AN$36,2,FALSE)</f>
        <v>1603017</v>
      </c>
      <c r="Z122" s="24">
        <f t="shared" si="174"/>
        <v>16</v>
      </c>
      <c r="AA122" s="24">
        <f>INDEX(关卡产出!$AM$4:$AM$12,章节关卡!$A122)</f>
        <v>0.2</v>
      </c>
      <c r="AF122" s="24" t="str">
        <f t="shared" si="175"/>
        <v>1401002#1000#14|1401004#240#14|1401003#240#14|1603014#2#16|1603021#2#16|1603017#2#16</v>
      </c>
      <c r="AG122" s="24" t="str">
        <f t="shared" si="176"/>
        <v>1401002#2500#14|1401004#600#14|1401003#600#14|1603014#5#16|1603021#4#16|1603017#4#16</v>
      </c>
      <c r="AH122" s="24" t="str">
        <f t="shared" si="240"/>
        <v>1401002#500#14|1401004#120#14|1401003#120#14|1603014#1#16|1603021#0.2#16|1603017#0.2#16</v>
      </c>
      <c r="AJ122" s="24" t="str">
        <f t="shared" si="178"/>
        <v>1401002#14|1401004#14|1401003#14|1603014#16|1603021#16|1603017#16</v>
      </c>
    </row>
    <row r="123" spans="1:36" x14ac:dyDescent="0.2">
      <c r="A123" s="24">
        <v>9</v>
      </c>
      <c r="B123" s="24">
        <v>15</v>
      </c>
      <c r="C123" s="24">
        <f t="shared" si="112"/>
        <v>6</v>
      </c>
      <c r="D123" s="24" t="s">
        <v>426</v>
      </c>
      <c r="E123" s="24">
        <f t="shared" si="113"/>
        <v>1401002</v>
      </c>
      <c r="F123" s="24">
        <f t="shared" si="114"/>
        <v>14</v>
      </c>
      <c r="G123" s="24">
        <f>INDEX(关卡产出!$AG$4:$AG$12,章节关卡!$A123)</f>
        <v>500</v>
      </c>
      <c r="H123" s="24" t="s">
        <v>403</v>
      </c>
      <c r="I123" s="24">
        <f t="shared" si="115"/>
        <v>1603003</v>
      </c>
      <c r="J123" s="24">
        <f t="shared" si="116"/>
        <v>16</v>
      </c>
      <c r="K123" s="24">
        <f>INDEX(关卡产出!$AJ$4:$AJ$12,章节关卡!$A123)*2</f>
        <v>10</v>
      </c>
      <c r="L123" s="24" t="s">
        <v>406</v>
      </c>
      <c r="M123" s="24">
        <f t="shared" ref="M123" si="289">VLOOKUP(L123,$AM$3:$AN$36,2,FALSE)</f>
        <v>1603006</v>
      </c>
      <c r="N123" s="24">
        <f t="shared" si="130"/>
        <v>16</v>
      </c>
      <c r="O123" s="24">
        <f>INDEX(关卡产出!$AJ$4:$AJ$12,章节关卡!$A123)*2</f>
        <v>10</v>
      </c>
      <c r="P123" s="24" t="s">
        <v>412</v>
      </c>
      <c r="Q123" s="24">
        <f t="shared" ref="Q123" si="290">VLOOKUP(P123,$AM$3:$AN$36,2,FALSE)</f>
        <v>1603012</v>
      </c>
      <c r="R123" s="24">
        <f t="shared" si="193"/>
        <v>16</v>
      </c>
      <c r="S123" s="24">
        <f>INDEX(关卡产出!$AL$4:$AL$12,章节关卡!$A123)</f>
        <v>1</v>
      </c>
      <c r="T123" s="24" t="s">
        <v>422</v>
      </c>
      <c r="U123" s="24">
        <f t="shared" ref="U123" si="291">VLOOKUP(T123,$AM$3:$AN$36,2,FALSE)</f>
        <v>1603022</v>
      </c>
      <c r="V123" s="24">
        <f t="shared" si="172"/>
        <v>16</v>
      </c>
      <c r="W123" s="24">
        <f>INDEX(关卡产出!$AM$4:$AM$12,章节关卡!$A123)</f>
        <v>0.2</v>
      </c>
      <c r="X123" s="24" t="s">
        <v>417</v>
      </c>
      <c r="Y123" s="24">
        <f t="shared" ref="Y123" si="292">VLOOKUP(X123,$AM$3:$AN$36,2,FALSE)</f>
        <v>1603017</v>
      </c>
      <c r="Z123" s="24">
        <f t="shared" si="174"/>
        <v>16</v>
      </c>
      <c r="AA123" s="24">
        <f>INDEX(关卡产出!$AM$4:$AM$12,章节关卡!$A123)</f>
        <v>0.2</v>
      </c>
      <c r="AF123" s="24" t="str">
        <f t="shared" si="175"/>
        <v>1401002#1000#14|1603003#20#16|1603006#20#16|1603012#2#16|1603022#2#16|1603017#2#16</v>
      </c>
      <c r="AG123" s="24" t="str">
        <f t="shared" si="176"/>
        <v>1401002#2500#14|1603003#50#16|1603006#50#16|1603012#5#16|1603022#4#16|1603017#4#16</v>
      </c>
      <c r="AH123" s="24" t="str">
        <f t="shared" si="240"/>
        <v>1401002#500#14|1603003#10#16|1603006#10#16|1603012#1#16|1603022#0.2#16|1603017#0.2#16</v>
      </c>
      <c r="AJ123" s="24" t="str">
        <f t="shared" si="178"/>
        <v>1401002#14|1603003#16|1603006#16|1603012#16|1603022#16|1603017#16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defaultRowHeight="14.25" x14ac:dyDescent="0.2"/>
  <cols>
    <col min="2" max="2" width="16.25" customWidth="1"/>
    <col min="3" max="3" width="28.375" customWidth="1"/>
    <col min="4" max="4" width="13" customWidth="1"/>
    <col min="7" max="7" width="40.5" style="24" customWidth="1"/>
    <col min="8" max="18" width="9" style="24"/>
    <col min="19" max="19" width="10" customWidth="1"/>
    <col min="20" max="20" width="12.375" customWidth="1"/>
    <col min="21" max="21" width="11.875" customWidth="1"/>
    <col min="22" max="22" width="14.375" customWidth="1"/>
    <col min="23" max="23" width="15" customWidth="1"/>
    <col min="24" max="24" width="14.75" customWidth="1"/>
    <col min="25" max="26" width="14.5" customWidth="1"/>
    <col min="27" max="27" width="14.25" customWidth="1"/>
    <col min="38" max="38" width="14" customWidth="1"/>
    <col min="39" max="39" width="11" customWidth="1"/>
    <col min="40" max="40" width="11.625" customWidth="1"/>
    <col min="41" max="41" width="11.125" customWidth="1"/>
    <col min="42" max="42" width="11" customWidth="1"/>
    <col min="43" max="43" width="11.75" customWidth="1"/>
  </cols>
  <sheetData>
    <row r="1" spans="1:43" ht="15" x14ac:dyDescent="0.2">
      <c r="A1" s="15" t="s">
        <v>1476</v>
      </c>
      <c r="B1" s="15" t="s">
        <v>27</v>
      </c>
      <c r="C1" s="15" t="s">
        <v>958</v>
      </c>
      <c r="D1" s="15" t="s">
        <v>957</v>
      </c>
    </row>
    <row r="2" spans="1:43" x14ac:dyDescent="0.2">
      <c r="A2" s="24" t="s">
        <v>1475</v>
      </c>
      <c r="B2" s="24" t="s">
        <v>1475</v>
      </c>
      <c r="C2" s="24" t="s">
        <v>37</v>
      </c>
      <c r="D2" s="24" t="s">
        <v>1475</v>
      </c>
      <c r="S2" s="24">
        <v>1401002</v>
      </c>
      <c r="T2" s="24">
        <v>1401003</v>
      </c>
      <c r="U2" s="24">
        <v>1401004</v>
      </c>
      <c r="V2" s="24">
        <v>1603001</v>
      </c>
      <c r="W2" s="24">
        <v>1603002</v>
      </c>
      <c r="X2" s="24">
        <v>1603003</v>
      </c>
      <c r="Y2" s="24">
        <v>1603004</v>
      </c>
      <c r="Z2" s="24">
        <v>1603005</v>
      </c>
      <c r="AA2" s="24">
        <v>1603006</v>
      </c>
      <c r="AB2" s="24">
        <v>1603007</v>
      </c>
      <c r="AC2" s="24">
        <v>1603008</v>
      </c>
      <c r="AD2" s="24">
        <v>1603009</v>
      </c>
      <c r="AE2" s="24">
        <v>1603010</v>
      </c>
      <c r="AF2" s="24">
        <v>1603011</v>
      </c>
      <c r="AG2" s="24">
        <v>1603012</v>
      </c>
      <c r="AH2" s="24">
        <v>1603013</v>
      </c>
      <c r="AI2" s="24">
        <v>1603014</v>
      </c>
      <c r="AJ2" s="24">
        <v>1603015</v>
      </c>
      <c r="AK2" s="24">
        <v>1603016</v>
      </c>
      <c r="AL2" s="24">
        <v>1603017</v>
      </c>
      <c r="AM2" s="24">
        <v>1603018</v>
      </c>
      <c r="AN2" s="24">
        <v>1603019</v>
      </c>
      <c r="AO2" s="24">
        <v>1603020</v>
      </c>
      <c r="AP2" s="24">
        <v>1603021</v>
      </c>
      <c r="AQ2" s="24">
        <v>1603022</v>
      </c>
    </row>
    <row r="3" spans="1:43" ht="15" x14ac:dyDescent="0.2">
      <c r="A3" s="16" t="s">
        <v>962</v>
      </c>
      <c r="B3" s="16" t="s">
        <v>963</v>
      </c>
      <c r="C3" s="16" t="s">
        <v>964</v>
      </c>
      <c r="D3" s="16" t="s">
        <v>967</v>
      </c>
      <c r="P3" s="16" t="s">
        <v>317</v>
      </c>
      <c r="Q3" s="16" t="s">
        <v>3133</v>
      </c>
      <c r="R3" s="16" t="s">
        <v>3134</v>
      </c>
      <c r="S3" s="16" t="s">
        <v>3132</v>
      </c>
      <c r="T3" s="16" t="s">
        <v>392</v>
      </c>
      <c r="U3" s="16" t="s">
        <v>428</v>
      </c>
      <c r="V3" s="16" t="s">
        <v>3169</v>
      </c>
      <c r="W3" s="16" t="s">
        <v>402</v>
      </c>
      <c r="X3" s="16" t="s">
        <v>403</v>
      </c>
      <c r="Y3" s="16" t="s">
        <v>404</v>
      </c>
      <c r="Z3" s="16" t="s">
        <v>405</v>
      </c>
      <c r="AA3" s="16" t="s">
        <v>406</v>
      </c>
      <c r="AB3" s="16" t="s">
        <v>407</v>
      </c>
      <c r="AC3" s="16" t="s">
        <v>409</v>
      </c>
      <c r="AD3" s="16" t="s">
        <v>411</v>
      </c>
      <c r="AE3" s="16" t="s">
        <v>413</v>
      </c>
      <c r="AF3" s="16" t="s">
        <v>415</v>
      </c>
      <c r="AG3" s="16" t="s">
        <v>408</v>
      </c>
      <c r="AH3" s="16" t="s">
        <v>410</v>
      </c>
      <c r="AI3" s="16" t="s">
        <v>412</v>
      </c>
      <c r="AJ3" s="16" t="s">
        <v>414</v>
      </c>
      <c r="AK3" s="16" t="s">
        <v>416</v>
      </c>
      <c r="AL3" s="16" t="s">
        <v>417</v>
      </c>
      <c r="AM3" s="16" t="s">
        <v>3173</v>
      </c>
      <c r="AN3" s="16" t="s">
        <v>419</v>
      </c>
      <c r="AO3" s="16" t="s">
        <v>420</v>
      </c>
      <c r="AP3" s="16" t="s">
        <v>421</v>
      </c>
      <c r="AQ3" s="16" t="s">
        <v>422</v>
      </c>
    </row>
    <row r="4" spans="1:43" ht="16.5" x14ac:dyDescent="0.2">
      <c r="A4" s="14">
        <v>1</v>
      </c>
      <c r="B4" s="14">
        <v>2001</v>
      </c>
      <c r="C4" s="14" t="s">
        <v>477</v>
      </c>
      <c r="D4" s="14">
        <v>100</v>
      </c>
      <c r="P4" s="24">
        <v>1</v>
      </c>
      <c r="Q4" s="24">
        <v>1</v>
      </c>
    </row>
    <row r="5" spans="1:43" ht="16.5" x14ac:dyDescent="0.2">
      <c r="A5" s="14">
        <v>2</v>
      </c>
      <c r="B5" s="14">
        <v>2002</v>
      </c>
      <c r="C5" s="14" t="s">
        <v>478</v>
      </c>
      <c r="D5" s="14">
        <v>100</v>
      </c>
      <c r="P5" s="24">
        <v>1</v>
      </c>
      <c r="Q5" s="24">
        <v>1</v>
      </c>
    </row>
    <row r="6" spans="1:43" ht="16.5" x14ac:dyDescent="0.2">
      <c r="A6" s="14">
        <v>3</v>
      </c>
      <c r="B6" s="14">
        <v>2003</v>
      </c>
      <c r="C6" s="14" t="s">
        <v>479</v>
      </c>
      <c r="D6" s="14">
        <v>100</v>
      </c>
      <c r="P6" s="24">
        <v>1</v>
      </c>
      <c r="Q6" s="24">
        <v>1</v>
      </c>
    </row>
    <row r="7" spans="1:43" ht="16.5" x14ac:dyDescent="0.2">
      <c r="A7" s="14">
        <v>4</v>
      </c>
      <c r="B7" s="14">
        <v>2004</v>
      </c>
      <c r="C7" s="14" t="s">
        <v>480</v>
      </c>
      <c r="D7" s="14">
        <v>100</v>
      </c>
      <c r="P7" s="24">
        <v>1</v>
      </c>
      <c r="Q7" s="24">
        <v>1</v>
      </c>
    </row>
    <row r="8" spans="1:43" ht="16.5" x14ac:dyDescent="0.2">
      <c r="A8" s="14">
        <v>5</v>
      </c>
      <c r="B8" s="14">
        <v>2005</v>
      </c>
      <c r="C8" s="14" t="s">
        <v>481</v>
      </c>
      <c r="D8" s="14">
        <v>100</v>
      </c>
      <c r="P8" s="24">
        <v>1</v>
      </c>
      <c r="Q8" s="24">
        <v>1</v>
      </c>
    </row>
    <row r="9" spans="1:43" ht="16.5" x14ac:dyDescent="0.2">
      <c r="A9" s="14">
        <v>6</v>
      </c>
      <c r="B9" s="14">
        <v>2006</v>
      </c>
      <c r="C9" s="14" t="s">
        <v>482</v>
      </c>
      <c r="D9" s="14">
        <v>100</v>
      </c>
      <c r="P9" s="24">
        <v>1</v>
      </c>
      <c r="Q9" s="24">
        <v>1</v>
      </c>
    </row>
    <row r="10" spans="1:43" ht="16.5" x14ac:dyDescent="0.2">
      <c r="A10" s="14">
        <v>7</v>
      </c>
      <c r="B10" s="14">
        <v>2007</v>
      </c>
      <c r="C10" s="14" t="s">
        <v>483</v>
      </c>
      <c r="D10" s="14">
        <v>100</v>
      </c>
      <c r="P10" s="24">
        <v>2</v>
      </c>
      <c r="Q10" s="24">
        <v>1</v>
      </c>
    </row>
    <row r="11" spans="1:43" ht="16.5" x14ac:dyDescent="0.2">
      <c r="A11" s="14">
        <v>8</v>
      </c>
      <c r="B11" s="14">
        <v>2008</v>
      </c>
      <c r="C11" s="14" t="s">
        <v>484</v>
      </c>
      <c r="D11" s="14">
        <v>100</v>
      </c>
      <c r="P11" s="24">
        <v>2</v>
      </c>
      <c r="Q11" s="24">
        <v>1</v>
      </c>
    </row>
    <row r="12" spans="1:43" ht="16.5" x14ac:dyDescent="0.2">
      <c r="A12" s="14">
        <v>9</v>
      </c>
      <c r="B12" s="14">
        <v>2009</v>
      </c>
      <c r="C12" s="14" t="s">
        <v>485</v>
      </c>
      <c r="D12" s="14">
        <v>100</v>
      </c>
      <c r="P12" s="24">
        <v>2</v>
      </c>
      <c r="Q12" s="24">
        <v>1</v>
      </c>
    </row>
    <row r="13" spans="1:43" ht="16.5" x14ac:dyDescent="0.2">
      <c r="A13" s="14">
        <v>10</v>
      </c>
      <c r="B13" s="14">
        <v>2010</v>
      </c>
      <c r="C13" s="14" t="s">
        <v>486</v>
      </c>
      <c r="D13" s="14">
        <v>100</v>
      </c>
      <c r="P13" s="24">
        <v>2</v>
      </c>
      <c r="Q13" s="24">
        <v>1</v>
      </c>
    </row>
    <row r="14" spans="1:43" ht="16.5" x14ac:dyDescent="0.2">
      <c r="A14" s="14">
        <v>11</v>
      </c>
      <c r="B14" s="14">
        <v>2011</v>
      </c>
      <c r="C14" s="14" t="s">
        <v>487</v>
      </c>
      <c r="D14" s="14">
        <v>100</v>
      </c>
      <c r="P14" s="24">
        <v>2</v>
      </c>
      <c r="Q14" s="24">
        <v>1</v>
      </c>
    </row>
    <row r="15" spans="1:43" ht="16.5" x14ac:dyDescent="0.2">
      <c r="A15" s="14">
        <v>12</v>
      </c>
      <c r="B15" s="14">
        <v>2012</v>
      </c>
      <c r="C15" s="14" t="s">
        <v>488</v>
      </c>
      <c r="D15" s="14">
        <v>100</v>
      </c>
      <c r="P15" s="24">
        <v>2</v>
      </c>
      <c r="Q15" s="24">
        <v>1</v>
      </c>
    </row>
    <row r="16" spans="1:43" ht="16.5" x14ac:dyDescent="0.2">
      <c r="A16" s="14">
        <v>13</v>
      </c>
      <c r="B16" s="14">
        <v>2013</v>
      </c>
      <c r="C16" s="14" t="s">
        <v>489</v>
      </c>
      <c r="D16" s="14">
        <v>100</v>
      </c>
      <c r="P16" s="24">
        <v>2</v>
      </c>
      <c r="Q16" s="24">
        <v>1</v>
      </c>
    </row>
    <row r="17" spans="1:17" ht="16.5" x14ac:dyDescent="0.2">
      <c r="A17" s="14">
        <v>14</v>
      </c>
      <c r="B17" s="14">
        <v>2014</v>
      </c>
      <c r="C17" s="14" t="s">
        <v>490</v>
      </c>
      <c r="D17" s="14">
        <v>100</v>
      </c>
      <c r="P17" s="24">
        <v>2</v>
      </c>
      <c r="Q17" s="24">
        <v>1</v>
      </c>
    </row>
    <row r="18" spans="1:17" ht="16.5" x14ac:dyDescent="0.2">
      <c r="A18" s="14">
        <v>15</v>
      </c>
      <c r="B18" s="14">
        <v>2015</v>
      </c>
      <c r="C18" s="14" t="s">
        <v>491</v>
      </c>
      <c r="D18" s="14">
        <v>100</v>
      </c>
      <c r="P18" s="24">
        <v>2</v>
      </c>
      <c r="Q18" s="24">
        <v>1</v>
      </c>
    </row>
    <row r="19" spans="1:17" ht="16.5" x14ac:dyDescent="0.2">
      <c r="A19" s="14">
        <v>16</v>
      </c>
      <c r="B19" s="14">
        <v>2016</v>
      </c>
      <c r="C19" s="14" t="s">
        <v>492</v>
      </c>
      <c r="D19" s="14">
        <v>100</v>
      </c>
      <c r="P19" s="24">
        <v>3</v>
      </c>
      <c r="Q19" s="24">
        <v>1</v>
      </c>
    </row>
    <row r="20" spans="1:17" ht="16.5" x14ac:dyDescent="0.2">
      <c r="A20" s="14">
        <v>17</v>
      </c>
      <c r="B20" s="14">
        <v>2017</v>
      </c>
      <c r="C20" s="14" t="s">
        <v>493</v>
      </c>
      <c r="D20" s="14">
        <v>100</v>
      </c>
      <c r="P20" s="24">
        <v>3</v>
      </c>
      <c r="Q20" s="24">
        <v>1</v>
      </c>
    </row>
    <row r="21" spans="1:17" ht="16.5" x14ac:dyDescent="0.2">
      <c r="A21" s="14">
        <v>18</v>
      </c>
      <c r="B21" s="14">
        <v>2018</v>
      </c>
      <c r="C21" s="14" t="s">
        <v>494</v>
      </c>
      <c r="D21" s="14">
        <v>100</v>
      </c>
      <c r="P21" s="24">
        <v>3</v>
      </c>
      <c r="Q21" s="24">
        <v>1</v>
      </c>
    </row>
    <row r="22" spans="1:17" ht="16.5" x14ac:dyDescent="0.2">
      <c r="A22" s="14">
        <v>19</v>
      </c>
      <c r="B22" s="14">
        <v>2019</v>
      </c>
      <c r="C22" s="14" t="s">
        <v>495</v>
      </c>
      <c r="D22" s="14">
        <v>100</v>
      </c>
      <c r="P22" s="24">
        <v>3</v>
      </c>
      <c r="Q22" s="24">
        <v>1</v>
      </c>
    </row>
    <row r="23" spans="1:17" ht="16.5" x14ac:dyDescent="0.2">
      <c r="A23" s="14">
        <v>20</v>
      </c>
      <c r="B23" s="14">
        <v>2020</v>
      </c>
      <c r="C23" s="14" t="s">
        <v>496</v>
      </c>
      <c r="D23" s="14">
        <v>100</v>
      </c>
      <c r="P23" s="24">
        <v>3</v>
      </c>
      <c r="Q23" s="24">
        <v>1</v>
      </c>
    </row>
    <row r="24" spans="1:17" ht="16.5" x14ac:dyDescent="0.2">
      <c r="A24" s="14">
        <v>21</v>
      </c>
      <c r="B24" s="14">
        <v>2021</v>
      </c>
      <c r="C24" s="14" t="s">
        <v>497</v>
      </c>
      <c r="D24" s="14">
        <v>100</v>
      </c>
      <c r="P24" s="24">
        <v>3</v>
      </c>
      <c r="Q24" s="24">
        <v>1</v>
      </c>
    </row>
    <row r="25" spans="1:17" ht="16.5" x14ac:dyDescent="0.2">
      <c r="A25" s="14">
        <v>22</v>
      </c>
      <c r="B25" s="14">
        <v>2022</v>
      </c>
      <c r="C25" s="14" t="s">
        <v>498</v>
      </c>
      <c r="D25" s="14">
        <v>100</v>
      </c>
      <c r="P25" s="24">
        <v>3</v>
      </c>
      <c r="Q25" s="24">
        <v>1</v>
      </c>
    </row>
    <row r="26" spans="1:17" ht="16.5" x14ac:dyDescent="0.2">
      <c r="A26" s="14">
        <v>23</v>
      </c>
      <c r="B26" s="14">
        <v>2023</v>
      </c>
      <c r="C26" s="14" t="s">
        <v>499</v>
      </c>
      <c r="D26" s="14">
        <v>100</v>
      </c>
      <c r="P26" s="24">
        <v>3</v>
      </c>
      <c r="Q26" s="24">
        <v>1</v>
      </c>
    </row>
    <row r="27" spans="1:17" ht="16.5" x14ac:dyDescent="0.2">
      <c r="A27" s="14">
        <v>24</v>
      </c>
      <c r="B27" s="14">
        <v>2024</v>
      </c>
      <c r="C27" s="14" t="s">
        <v>500</v>
      </c>
      <c r="D27" s="14">
        <v>100</v>
      </c>
      <c r="P27" s="24">
        <v>3</v>
      </c>
      <c r="Q27" s="24">
        <v>1</v>
      </c>
    </row>
    <row r="28" spans="1:17" ht="16.5" x14ac:dyDescent="0.2">
      <c r="A28" s="14">
        <v>25</v>
      </c>
      <c r="B28" s="14">
        <v>2025</v>
      </c>
      <c r="C28" s="14" t="s">
        <v>501</v>
      </c>
      <c r="D28" s="14">
        <v>100</v>
      </c>
      <c r="P28" s="24">
        <v>3</v>
      </c>
      <c r="Q28" s="24">
        <v>1</v>
      </c>
    </row>
    <row r="29" spans="1:17" ht="16.5" x14ac:dyDescent="0.2">
      <c r="A29" s="14">
        <v>26</v>
      </c>
      <c r="B29" s="14">
        <v>2026</v>
      </c>
      <c r="C29" s="14" t="s">
        <v>502</v>
      </c>
      <c r="D29" s="14">
        <v>100</v>
      </c>
      <c r="P29" s="24">
        <v>3</v>
      </c>
      <c r="Q29" s="24">
        <v>1</v>
      </c>
    </row>
    <row r="30" spans="1:17" ht="16.5" x14ac:dyDescent="0.2">
      <c r="A30" s="14">
        <v>27</v>
      </c>
      <c r="B30" s="14">
        <v>2027</v>
      </c>
      <c r="C30" s="14" t="s">
        <v>503</v>
      </c>
      <c r="D30" s="14">
        <v>100</v>
      </c>
      <c r="P30" s="24">
        <v>3</v>
      </c>
      <c r="Q30" s="24">
        <v>1</v>
      </c>
    </row>
    <row r="31" spans="1:17" ht="16.5" x14ac:dyDescent="0.2">
      <c r="A31" s="14">
        <v>28</v>
      </c>
      <c r="B31" s="14">
        <v>2028</v>
      </c>
      <c r="C31" s="14" t="s">
        <v>504</v>
      </c>
      <c r="D31" s="14">
        <v>100</v>
      </c>
      <c r="P31" s="24">
        <v>3</v>
      </c>
      <c r="Q31" s="24">
        <v>1</v>
      </c>
    </row>
    <row r="32" spans="1:17" ht="16.5" x14ac:dyDescent="0.2">
      <c r="A32" s="14">
        <v>29</v>
      </c>
      <c r="B32" s="14">
        <v>2029</v>
      </c>
      <c r="C32" s="14" t="s">
        <v>505</v>
      </c>
      <c r="D32" s="14">
        <v>100</v>
      </c>
      <c r="P32" s="24">
        <v>3</v>
      </c>
      <c r="Q32" s="24">
        <v>1</v>
      </c>
    </row>
    <row r="33" spans="1:17" ht="16.5" x14ac:dyDescent="0.2">
      <c r="A33" s="14">
        <v>30</v>
      </c>
      <c r="B33" s="14">
        <v>2030</v>
      </c>
      <c r="C33" s="14" t="s">
        <v>506</v>
      </c>
      <c r="D33" s="14">
        <v>100</v>
      </c>
      <c r="P33" s="24">
        <v>3</v>
      </c>
      <c r="Q33" s="24">
        <v>1</v>
      </c>
    </row>
    <row r="34" spans="1:17" ht="16.5" x14ac:dyDescent="0.2">
      <c r="A34" s="14">
        <v>31</v>
      </c>
      <c r="B34" s="14">
        <v>2031</v>
      </c>
      <c r="C34" s="14" t="s">
        <v>507</v>
      </c>
      <c r="D34" s="14">
        <v>100</v>
      </c>
      <c r="P34" s="24">
        <v>4</v>
      </c>
      <c r="Q34" s="24">
        <v>1</v>
      </c>
    </row>
    <row r="35" spans="1:17" ht="16.5" x14ac:dyDescent="0.2">
      <c r="A35" s="14">
        <v>32</v>
      </c>
      <c r="B35" s="14">
        <v>2032</v>
      </c>
      <c r="C35" s="14" t="s">
        <v>508</v>
      </c>
      <c r="D35" s="14">
        <v>100</v>
      </c>
      <c r="P35" s="24">
        <v>4</v>
      </c>
      <c r="Q35" s="24">
        <v>1</v>
      </c>
    </row>
    <row r="36" spans="1:17" ht="16.5" x14ac:dyDescent="0.2">
      <c r="A36" s="14">
        <v>33</v>
      </c>
      <c r="B36" s="14">
        <v>2033</v>
      </c>
      <c r="C36" s="14" t="s">
        <v>509</v>
      </c>
      <c r="D36" s="14">
        <v>100</v>
      </c>
      <c r="P36" s="24">
        <v>4</v>
      </c>
      <c r="Q36" s="24">
        <v>1</v>
      </c>
    </row>
    <row r="37" spans="1:17" ht="16.5" x14ac:dyDescent="0.2">
      <c r="A37" s="14">
        <v>34</v>
      </c>
      <c r="B37" s="14">
        <v>2034</v>
      </c>
      <c r="C37" s="14" t="s">
        <v>510</v>
      </c>
      <c r="D37" s="14">
        <v>100</v>
      </c>
      <c r="P37" s="24">
        <v>4</v>
      </c>
      <c r="Q37" s="24">
        <v>1</v>
      </c>
    </row>
    <row r="38" spans="1:17" ht="16.5" x14ac:dyDescent="0.2">
      <c r="A38" s="14">
        <v>35</v>
      </c>
      <c r="B38" s="14">
        <v>2035</v>
      </c>
      <c r="C38" s="14" t="s">
        <v>511</v>
      </c>
      <c r="D38" s="14">
        <v>100</v>
      </c>
      <c r="P38" s="24">
        <v>4</v>
      </c>
      <c r="Q38" s="24">
        <v>1</v>
      </c>
    </row>
    <row r="39" spans="1:17" ht="16.5" x14ac:dyDescent="0.2">
      <c r="A39" s="14">
        <v>36</v>
      </c>
      <c r="B39" s="14">
        <v>2036</v>
      </c>
      <c r="C39" s="14" t="s">
        <v>512</v>
      </c>
      <c r="D39" s="14">
        <v>100</v>
      </c>
      <c r="P39" s="24">
        <v>4</v>
      </c>
      <c r="Q39" s="24">
        <v>1</v>
      </c>
    </row>
    <row r="40" spans="1:17" ht="16.5" x14ac:dyDescent="0.2">
      <c r="A40" s="14">
        <v>37</v>
      </c>
      <c r="B40" s="14">
        <v>2037</v>
      </c>
      <c r="C40" s="14" t="s">
        <v>513</v>
      </c>
      <c r="D40" s="14">
        <v>100</v>
      </c>
      <c r="P40" s="24">
        <v>4</v>
      </c>
      <c r="Q40" s="24">
        <v>1</v>
      </c>
    </row>
    <row r="41" spans="1:17" ht="16.5" x14ac:dyDescent="0.2">
      <c r="A41" s="14">
        <v>38</v>
      </c>
      <c r="B41" s="14">
        <v>2038</v>
      </c>
      <c r="C41" s="14" t="s">
        <v>514</v>
      </c>
      <c r="D41" s="14">
        <v>100</v>
      </c>
      <c r="P41" s="24">
        <v>4</v>
      </c>
      <c r="Q41" s="24">
        <v>1</v>
      </c>
    </row>
    <row r="42" spans="1:17" ht="16.5" x14ac:dyDescent="0.2">
      <c r="A42" s="14">
        <v>39</v>
      </c>
      <c r="B42" s="14">
        <v>2039</v>
      </c>
      <c r="C42" s="14" t="s">
        <v>515</v>
      </c>
      <c r="D42" s="14">
        <v>100</v>
      </c>
      <c r="P42" s="24">
        <v>4</v>
      </c>
      <c r="Q42" s="24">
        <v>1</v>
      </c>
    </row>
    <row r="43" spans="1:17" ht="16.5" x14ac:dyDescent="0.2">
      <c r="A43" s="14">
        <v>40</v>
      </c>
      <c r="B43" s="14">
        <v>2040</v>
      </c>
      <c r="C43" s="14" t="s">
        <v>516</v>
      </c>
      <c r="D43" s="14">
        <v>100</v>
      </c>
      <c r="P43" s="24">
        <v>4</v>
      </c>
      <c r="Q43" s="24">
        <v>1</v>
      </c>
    </row>
    <row r="44" spans="1:17" ht="16.5" x14ac:dyDescent="0.2">
      <c r="A44" s="14">
        <v>41</v>
      </c>
      <c r="B44" s="14">
        <v>2041</v>
      </c>
      <c r="C44" s="14" t="s">
        <v>517</v>
      </c>
      <c r="D44" s="14">
        <v>100</v>
      </c>
      <c r="P44" s="24">
        <v>4</v>
      </c>
      <c r="Q44" s="24">
        <v>1</v>
      </c>
    </row>
    <row r="45" spans="1:17" ht="16.5" x14ac:dyDescent="0.2">
      <c r="A45" s="14">
        <v>42</v>
      </c>
      <c r="B45" s="14">
        <v>2042</v>
      </c>
      <c r="C45" s="14" t="s">
        <v>518</v>
      </c>
      <c r="D45" s="14">
        <v>100</v>
      </c>
      <c r="P45" s="24">
        <v>4</v>
      </c>
      <c r="Q45" s="24">
        <v>1</v>
      </c>
    </row>
    <row r="46" spans="1:17" ht="16.5" x14ac:dyDescent="0.2">
      <c r="A46" s="14">
        <v>43</v>
      </c>
      <c r="B46" s="14">
        <v>2043</v>
      </c>
      <c r="C46" s="14" t="s">
        <v>519</v>
      </c>
      <c r="D46" s="14">
        <v>100</v>
      </c>
      <c r="P46" s="24">
        <v>4</v>
      </c>
      <c r="Q46" s="24">
        <v>1</v>
      </c>
    </row>
    <row r="47" spans="1:17" ht="16.5" x14ac:dyDescent="0.2">
      <c r="A47" s="14">
        <v>44</v>
      </c>
      <c r="B47" s="14">
        <v>2044</v>
      </c>
      <c r="C47" s="14" t="s">
        <v>520</v>
      </c>
      <c r="D47" s="14">
        <v>100</v>
      </c>
      <c r="P47" s="24">
        <v>4</v>
      </c>
      <c r="Q47" s="24">
        <v>1</v>
      </c>
    </row>
    <row r="48" spans="1:17" ht="16.5" x14ac:dyDescent="0.2">
      <c r="A48" s="14">
        <v>45</v>
      </c>
      <c r="B48" s="14">
        <v>2045</v>
      </c>
      <c r="C48" s="14" t="s">
        <v>521</v>
      </c>
      <c r="D48" s="14">
        <v>100</v>
      </c>
      <c r="P48" s="24">
        <v>4</v>
      </c>
      <c r="Q48" s="24">
        <v>1</v>
      </c>
    </row>
    <row r="49" spans="1:17" ht="16.5" x14ac:dyDescent="0.2">
      <c r="A49" s="14">
        <v>46</v>
      </c>
      <c r="B49" s="14">
        <v>2046</v>
      </c>
      <c r="C49" s="14" t="s">
        <v>522</v>
      </c>
      <c r="D49" s="14">
        <v>100</v>
      </c>
      <c r="P49" s="24">
        <v>5</v>
      </c>
      <c r="Q49" s="24">
        <v>1</v>
      </c>
    </row>
    <row r="50" spans="1:17" ht="16.5" x14ac:dyDescent="0.2">
      <c r="A50" s="14">
        <v>47</v>
      </c>
      <c r="B50" s="14">
        <v>2047</v>
      </c>
      <c r="C50" s="14" t="s">
        <v>523</v>
      </c>
      <c r="D50" s="14">
        <v>100</v>
      </c>
      <c r="P50" s="24">
        <v>5</v>
      </c>
      <c r="Q50" s="24">
        <v>1</v>
      </c>
    </row>
    <row r="51" spans="1:17" ht="16.5" x14ac:dyDescent="0.2">
      <c r="A51" s="14">
        <v>48</v>
      </c>
      <c r="B51" s="14">
        <v>2048</v>
      </c>
      <c r="C51" s="14" t="s">
        <v>524</v>
      </c>
      <c r="D51" s="14">
        <v>100</v>
      </c>
      <c r="P51" s="24">
        <v>5</v>
      </c>
      <c r="Q51" s="24">
        <v>1</v>
      </c>
    </row>
    <row r="52" spans="1:17" ht="16.5" x14ac:dyDescent="0.2">
      <c r="A52" s="14">
        <v>49</v>
      </c>
      <c r="B52" s="14">
        <v>2049</v>
      </c>
      <c r="C52" s="14" t="s">
        <v>525</v>
      </c>
      <c r="D52" s="14">
        <v>100</v>
      </c>
      <c r="P52" s="24">
        <v>5</v>
      </c>
      <c r="Q52" s="24">
        <v>1</v>
      </c>
    </row>
    <row r="53" spans="1:17" ht="16.5" x14ac:dyDescent="0.2">
      <c r="A53" s="14">
        <v>50</v>
      </c>
      <c r="B53" s="14">
        <v>2050</v>
      </c>
      <c r="C53" s="14" t="s">
        <v>526</v>
      </c>
      <c r="D53" s="14">
        <v>100</v>
      </c>
      <c r="P53" s="24">
        <v>5</v>
      </c>
      <c r="Q53" s="24">
        <v>1</v>
      </c>
    </row>
    <row r="54" spans="1:17" ht="16.5" x14ac:dyDescent="0.2">
      <c r="A54" s="14">
        <v>51</v>
      </c>
      <c r="B54" s="14">
        <v>2051</v>
      </c>
      <c r="C54" s="14" t="s">
        <v>527</v>
      </c>
      <c r="D54" s="14">
        <v>100</v>
      </c>
      <c r="P54" s="24">
        <v>5</v>
      </c>
      <c r="Q54" s="24">
        <v>1</v>
      </c>
    </row>
    <row r="55" spans="1:17" ht="16.5" x14ac:dyDescent="0.2">
      <c r="A55" s="14">
        <v>52</v>
      </c>
      <c r="B55" s="14">
        <v>2052</v>
      </c>
      <c r="C55" s="14" t="s">
        <v>528</v>
      </c>
      <c r="D55" s="14">
        <v>100</v>
      </c>
      <c r="P55" s="24">
        <v>5</v>
      </c>
      <c r="Q55" s="24">
        <v>1</v>
      </c>
    </row>
    <row r="56" spans="1:17" ht="16.5" x14ac:dyDescent="0.2">
      <c r="A56" s="14">
        <v>53</v>
      </c>
      <c r="B56" s="14">
        <v>2053</v>
      </c>
      <c r="C56" s="14" t="s">
        <v>529</v>
      </c>
      <c r="D56" s="14">
        <v>100</v>
      </c>
      <c r="P56" s="24">
        <v>5</v>
      </c>
      <c r="Q56" s="24">
        <v>1</v>
      </c>
    </row>
    <row r="57" spans="1:17" ht="16.5" x14ac:dyDescent="0.2">
      <c r="A57" s="14">
        <v>54</v>
      </c>
      <c r="B57" s="14">
        <v>2054</v>
      </c>
      <c r="C57" s="14" t="s">
        <v>530</v>
      </c>
      <c r="D57" s="14">
        <v>100</v>
      </c>
      <c r="P57" s="24">
        <v>5</v>
      </c>
      <c r="Q57" s="24">
        <v>1</v>
      </c>
    </row>
    <row r="58" spans="1:17" ht="16.5" x14ac:dyDescent="0.2">
      <c r="A58" s="14">
        <v>55</v>
      </c>
      <c r="B58" s="14">
        <v>2055</v>
      </c>
      <c r="C58" s="14" t="s">
        <v>531</v>
      </c>
      <c r="D58" s="14">
        <v>100</v>
      </c>
      <c r="P58" s="24">
        <v>5</v>
      </c>
      <c r="Q58" s="24">
        <v>1</v>
      </c>
    </row>
    <row r="59" spans="1:17" ht="16.5" x14ac:dyDescent="0.2">
      <c r="A59" s="14">
        <v>56</v>
      </c>
      <c r="B59" s="14">
        <v>2056</v>
      </c>
      <c r="C59" s="14" t="s">
        <v>532</v>
      </c>
      <c r="D59" s="14">
        <v>100</v>
      </c>
      <c r="P59" s="24">
        <v>5</v>
      </c>
      <c r="Q59" s="24">
        <v>1</v>
      </c>
    </row>
    <row r="60" spans="1:17" ht="16.5" x14ac:dyDescent="0.2">
      <c r="A60" s="14">
        <v>57</v>
      </c>
      <c r="B60" s="14">
        <v>2057</v>
      </c>
      <c r="C60" s="14" t="s">
        <v>533</v>
      </c>
      <c r="D60" s="14">
        <v>100</v>
      </c>
      <c r="P60" s="24">
        <v>5</v>
      </c>
      <c r="Q60" s="24">
        <v>1</v>
      </c>
    </row>
    <row r="61" spans="1:17" ht="16.5" x14ac:dyDescent="0.2">
      <c r="A61" s="14">
        <v>58</v>
      </c>
      <c r="B61" s="14">
        <v>2058</v>
      </c>
      <c r="C61" s="14" t="s">
        <v>534</v>
      </c>
      <c r="D61" s="14">
        <v>100</v>
      </c>
      <c r="P61" s="24">
        <v>5</v>
      </c>
      <c r="Q61" s="24">
        <v>1</v>
      </c>
    </row>
    <row r="62" spans="1:17" ht="16.5" x14ac:dyDescent="0.2">
      <c r="A62" s="14">
        <v>59</v>
      </c>
      <c r="B62" s="14">
        <v>2059</v>
      </c>
      <c r="C62" s="14" t="s">
        <v>535</v>
      </c>
      <c r="D62" s="14">
        <v>100</v>
      </c>
      <c r="P62" s="24">
        <v>5</v>
      </c>
      <c r="Q62" s="24">
        <v>1</v>
      </c>
    </row>
    <row r="63" spans="1:17" ht="16.5" x14ac:dyDescent="0.2">
      <c r="A63" s="14">
        <v>60</v>
      </c>
      <c r="B63" s="14">
        <v>2060</v>
      </c>
      <c r="C63" s="14" t="s">
        <v>536</v>
      </c>
      <c r="D63" s="14">
        <v>100</v>
      </c>
      <c r="P63" s="24">
        <v>5</v>
      </c>
      <c r="Q63" s="24">
        <v>1</v>
      </c>
    </row>
    <row r="64" spans="1:17" ht="16.5" x14ac:dyDescent="0.2">
      <c r="A64" s="14">
        <v>61</v>
      </c>
      <c r="B64" s="14">
        <v>2061</v>
      </c>
      <c r="C64" s="14" t="s">
        <v>537</v>
      </c>
      <c r="D64" s="14">
        <v>100</v>
      </c>
      <c r="P64" s="24">
        <v>6</v>
      </c>
      <c r="Q64" s="24">
        <v>1</v>
      </c>
    </row>
    <row r="65" spans="1:17" ht="16.5" x14ac:dyDescent="0.2">
      <c r="A65" s="14">
        <v>62</v>
      </c>
      <c r="B65" s="14">
        <v>2062</v>
      </c>
      <c r="C65" s="14" t="s">
        <v>538</v>
      </c>
      <c r="D65" s="14">
        <v>100</v>
      </c>
      <c r="P65" s="24">
        <v>6</v>
      </c>
      <c r="Q65" s="24">
        <v>1</v>
      </c>
    </row>
    <row r="66" spans="1:17" ht="16.5" x14ac:dyDescent="0.2">
      <c r="A66" s="14">
        <v>63</v>
      </c>
      <c r="B66" s="14">
        <v>2063</v>
      </c>
      <c r="C66" s="14" t="s">
        <v>539</v>
      </c>
      <c r="D66" s="14">
        <v>100</v>
      </c>
      <c r="P66" s="24">
        <v>6</v>
      </c>
      <c r="Q66" s="24">
        <v>1</v>
      </c>
    </row>
    <row r="67" spans="1:17" ht="16.5" x14ac:dyDescent="0.2">
      <c r="A67" s="14">
        <v>64</v>
      </c>
      <c r="B67" s="14">
        <v>2064</v>
      </c>
      <c r="C67" s="14" t="s">
        <v>540</v>
      </c>
      <c r="D67" s="14">
        <v>100</v>
      </c>
      <c r="P67" s="24">
        <v>6</v>
      </c>
      <c r="Q67" s="24">
        <v>1</v>
      </c>
    </row>
    <row r="68" spans="1:17" ht="16.5" x14ac:dyDescent="0.2">
      <c r="A68" s="14">
        <v>65</v>
      </c>
      <c r="B68" s="14">
        <v>2065</v>
      </c>
      <c r="C68" s="14" t="s">
        <v>541</v>
      </c>
      <c r="D68" s="14">
        <v>100</v>
      </c>
      <c r="P68" s="24">
        <v>6</v>
      </c>
      <c r="Q68" s="24">
        <v>1</v>
      </c>
    </row>
    <row r="69" spans="1:17" ht="16.5" x14ac:dyDescent="0.2">
      <c r="A69" s="14">
        <v>66</v>
      </c>
      <c r="B69" s="14">
        <v>2066</v>
      </c>
      <c r="C69" s="14" t="s">
        <v>542</v>
      </c>
      <c r="D69" s="14">
        <v>100</v>
      </c>
      <c r="P69" s="24">
        <v>6</v>
      </c>
      <c r="Q69" s="24">
        <v>1</v>
      </c>
    </row>
    <row r="70" spans="1:17" ht="16.5" x14ac:dyDescent="0.2">
      <c r="A70" s="14">
        <v>67</v>
      </c>
      <c r="B70" s="14">
        <v>2067</v>
      </c>
      <c r="C70" s="14" t="s">
        <v>543</v>
      </c>
      <c r="D70" s="14">
        <v>100</v>
      </c>
      <c r="P70" s="24">
        <v>6</v>
      </c>
      <c r="Q70" s="24">
        <v>1</v>
      </c>
    </row>
    <row r="71" spans="1:17" ht="16.5" x14ac:dyDescent="0.2">
      <c r="A71" s="14">
        <v>68</v>
      </c>
      <c r="B71" s="14">
        <v>2068</v>
      </c>
      <c r="C71" s="14" t="s">
        <v>544</v>
      </c>
      <c r="D71" s="14">
        <v>100</v>
      </c>
      <c r="P71" s="24">
        <v>6</v>
      </c>
      <c r="Q71" s="24">
        <v>1</v>
      </c>
    </row>
    <row r="72" spans="1:17" ht="16.5" x14ac:dyDescent="0.2">
      <c r="A72" s="14">
        <v>69</v>
      </c>
      <c r="B72" s="14">
        <v>2069</v>
      </c>
      <c r="C72" s="14" t="s">
        <v>545</v>
      </c>
      <c r="D72" s="14">
        <v>100</v>
      </c>
      <c r="P72" s="24">
        <v>6</v>
      </c>
      <c r="Q72" s="24">
        <v>1</v>
      </c>
    </row>
    <row r="73" spans="1:17" ht="16.5" x14ac:dyDescent="0.2">
      <c r="A73" s="14">
        <v>70</v>
      </c>
      <c r="B73" s="14">
        <v>2070</v>
      </c>
      <c r="C73" s="14" t="s">
        <v>546</v>
      </c>
      <c r="D73" s="14">
        <v>100</v>
      </c>
      <c r="P73" s="24">
        <v>6</v>
      </c>
      <c r="Q73" s="24">
        <v>1</v>
      </c>
    </row>
    <row r="74" spans="1:17" ht="16.5" x14ac:dyDescent="0.2">
      <c r="A74" s="14">
        <v>71</v>
      </c>
      <c r="B74" s="14">
        <v>2071</v>
      </c>
      <c r="C74" s="14" t="s">
        <v>547</v>
      </c>
      <c r="D74" s="14">
        <v>100</v>
      </c>
      <c r="P74" s="24">
        <v>6</v>
      </c>
      <c r="Q74" s="24">
        <v>1</v>
      </c>
    </row>
    <row r="75" spans="1:17" ht="16.5" x14ac:dyDescent="0.2">
      <c r="A75" s="14">
        <v>72</v>
      </c>
      <c r="B75" s="14">
        <v>2072</v>
      </c>
      <c r="C75" s="14" t="s">
        <v>548</v>
      </c>
      <c r="D75" s="14">
        <v>100</v>
      </c>
      <c r="P75" s="24">
        <v>6</v>
      </c>
      <c r="Q75" s="24">
        <v>1</v>
      </c>
    </row>
    <row r="76" spans="1:17" ht="16.5" x14ac:dyDescent="0.2">
      <c r="A76" s="14">
        <v>73</v>
      </c>
      <c r="B76" s="14">
        <v>2073</v>
      </c>
      <c r="C76" s="14" t="s">
        <v>549</v>
      </c>
      <c r="D76" s="14">
        <v>100</v>
      </c>
      <c r="P76" s="24">
        <v>6</v>
      </c>
      <c r="Q76" s="24">
        <v>1</v>
      </c>
    </row>
    <row r="77" spans="1:17" ht="16.5" x14ac:dyDescent="0.2">
      <c r="A77" s="14">
        <v>74</v>
      </c>
      <c r="B77" s="14">
        <v>2074</v>
      </c>
      <c r="C77" s="14" t="s">
        <v>550</v>
      </c>
      <c r="D77" s="14">
        <v>100</v>
      </c>
      <c r="P77" s="24">
        <v>6</v>
      </c>
      <c r="Q77" s="24">
        <v>1</v>
      </c>
    </row>
    <row r="78" spans="1:17" ht="16.5" x14ac:dyDescent="0.2">
      <c r="A78" s="14">
        <v>75</v>
      </c>
      <c r="B78" s="14">
        <v>2075</v>
      </c>
      <c r="C78" s="14" t="s">
        <v>551</v>
      </c>
      <c r="D78" s="14">
        <v>100</v>
      </c>
      <c r="P78" s="24">
        <v>6</v>
      </c>
      <c r="Q78" s="24">
        <v>1</v>
      </c>
    </row>
    <row r="79" spans="1:17" ht="16.5" x14ac:dyDescent="0.2">
      <c r="A79" s="14">
        <v>76</v>
      </c>
      <c r="B79" s="14">
        <v>2076</v>
      </c>
      <c r="C79" s="14" t="s">
        <v>552</v>
      </c>
      <c r="D79" s="14">
        <v>100</v>
      </c>
      <c r="P79" s="24">
        <v>7</v>
      </c>
      <c r="Q79" s="24">
        <v>1</v>
      </c>
    </row>
    <row r="80" spans="1:17" ht="16.5" x14ac:dyDescent="0.2">
      <c r="A80" s="14">
        <v>77</v>
      </c>
      <c r="B80" s="14">
        <v>2077</v>
      </c>
      <c r="C80" s="14" t="s">
        <v>553</v>
      </c>
      <c r="D80" s="14">
        <v>100</v>
      </c>
      <c r="P80" s="24">
        <v>7</v>
      </c>
      <c r="Q80" s="24">
        <v>1</v>
      </c>
    </row>
    <row r="81" spans="1:17" ht="16.5" x14ac:dyDescent="0.2">
      <c r="A81" s="14">
        <v>78</v>
      </c>
      <c r="B81" s="14">
        <v>2078</v>
      </c>
      <c r="C81" s="14" t="s">
        <v>554</v>
      </c>
      <c r="D81" s="14">
        <v>100</v>
      </c>
      <c r="P81" s="24">
        <v>7</v>
      </c>
      <c r="Q81" s="24">
        <v>1</v>
      </c>
    </row>
    <row r="82" spans="1:17" ht="16.5" x14ac:dyDescent="0.2">
      <c r="A82" s="14">
        <v>79</v>
      </c>
      <c r="B82" s="14">
        <v>2079</v>
      </c>
      <c r="C82" s="14" t="s">
        <v>555</v>
      </c>
      <c r="D82" s="14">
        <v>100</v>
      </c>
      <c r="P82" s="24">
        <v>7</v>
      </c>
      <c r="Q82" s="24">
        <v>1</v>
      </c>
    </row>
    <row r="83" spans="1:17" ht="16.5" x14ac:dyDescent="0.2">
      <c r="A83" s="14">
        <v>80</v>
      </c>
      <c r="B83" s="14">
        <v>2080</v>
      </c>
      <c r="C83" s="14" t="s">
        <v>556</v>
      </c>
      <c r="D83" s="14">
        <v>100</v>
      </c>
      <c r="P83" s="24">
        <v>7</v>
      </c>
      <c r="Q83" s="24">
        <v>1</v>
      </c>
    </row>
    <row r="84" spans="1:17" ht="16.5" x14ac:dyDescent="0.2">
      <c r="A84" s="14">
        <v>81</v>
      </c>
      <c r="B84" s="14">
        <v>2081</v>
      </c>
      <c r="C84" s="14" t="s">
        <v>557</v>
      </c>
      <c r="D84" s="14">
        <v>100</v>
      </c>
      <c r="P84" s="24">
        <v>7</v>
      </c>
      <c r="Q84" s="24">
        <v>1</v>
      </c>
    </row>
    <row r="85" spans="1:17" ht="16.5" x14ac:dyDescent="0.2">
      <c r="A85" s="14">
        <v>82</v>
      </c>
      <c r="B85" s="14">
        <v>2082</v>
      </c>
      <c r="C85" s="14" t="s">
        <v>558</v>
      </c>
      <c r="D85" s="14">
        <v>100</v>
      </c>
      <c r="P85" s="24">
        <v>7</v>
      </c>
      <c r="Q85" s="24">
        <v>1</v>
      </c>
    </row>
    <row r="86" spans="1:17" ht="16.5" x14ac:dyDescent="0.2">
      <c r="A86" s="14">
        <v>83</v>
      </c>
      <c r="B86" s="14">
        <v>2083</v>
      </c>
      <c r="C86" s="14" t="s">
        <v>559</v>
      </c>
      <c r="D86" s="14">
        <v>100</v>
      </c>
      <c r="P86" s="24">
        <v>7</v>
      </c>
      <c r="Q86" s="24">
        <v>1</v>
      </c>
    </row>
    <row r="87" spans="1:17" ht="16.5" x14ac:dyDescent="0.2">
      <c r="A87" s="14">
        <v>84</v>
      </c>
      <c r="B87" s="14">
        <v>2084</v>
      </c>
      <c r="C87" s="14" t="s">
        <v>560</v>
      </c>
      <c r="D87" s="14">
        <v>100</v>
      </c>
      <c r="P87" s="24">
        <v>7</v>
      </c>
      <c r="Q87" s="24">
        <v>1</v>
      </c>
    </row>
    <row r="88" spans="1:17" ht="16.5" x14ac:dyDescent="0.2">
      <c r="A88" s="14">
        <v>85</v>
      </c>
      <c r="B88" s="14">
        <v>2085</v>
      </c>
      <c r="C88" s="14" t="s">
        <v>561</v>
      </c>
      <c r="D88" s="14">
        <v>100</v>
      </c>
      <c r="P88" s="24">
        <v>7</v>
      </c>
      <c r="Q88" s="24">
        <v>1</v>
      </c>
    </row>
    <row r="89" spans="1:17" ht="16.5" x14ac:dyDescent="0.2">
      <c r="A89" s="14">
        <v>86</v>
      </c>
      <c r="B89" s="14">
        <v>2086</v>
      </c>
      <c r="C89" s="14" t="s">
        <v>562</v>
      </c>
      <c r="D89" s="14">
        <v>100</v>
      </c>
      <c r="P89" s="24">
        <v>7</v>
      </c>
      <c r="Q89" s="24">
        <v>1</v>
      </c>
    </row>
    <row r="90" spans="1:17" ht="16.5" x14ac:dyDescent="0.2">
      <c r="A90" s="14">
        <v>87</v>
      </c>
      <c r="B90" s="14">
        <v>2087</v>
      </c>
      <c r="C90" s="14" t="s">
        <v>563</v>
      </c>
      <c r="D90" s="14">
        <v>100</v>
      </c>
      <c r="P90" s="24">
        <v>7</v>
      </c>
      <c r="Q90" s="24">
        <v>1</v>
      </c>
    </row>
    <row r="91" spans="1:17" ht="16.5" x14ac:dyDescent="0.2">
      <c r="A91" s="14">
        <v>88</v>
      </c>
      <c r="B91" s="14">
        <v>2088</v>
      </c>
      <c r="C91" s="14" t="s">
        <v>564</v>
      </c>
      <c r="D91" s="14">
        <v>100</v>
      </c>
      <c r="P91" s="24">
        <v>7</v>
      </c>
      <c r="Q91" s="24">
        <v>1</v>
      </c>
    </row>
    <row r="92" spans="1:17" ht="16.5" x14ac:dyDescent="0.2">
      <c r="A92" s="14">
        <v>89</v>
      </c>
      <c r="B92" s="14">
        <v>2089</v>
      </c>
      <c r="C92" s="14" t="s">
        <v>565</v>
      </c>
      <c r="D92" s="14">
        <v>100</v>
      </c>
      <c r="P92" s="24">
        <v>7</v>
      </c>
      <c r="Q92" s="24">
        <v>1</v>
      </c>
    </row>
    <row r="93" spans="1:17" ht="16.5" x14ac:dyDescent="0.2">
      <c r="A93" s="14">
        <v>90</v>
      </c>
      <c r="B93" s="14">
        <v>2090</v>
      </c>
      <c r="C93" s="14" t="s">
        <v>566</v>
      </c>
      <c r="D93" s="14">
        <v>100</v>
      </c>
      <c r="P93" s="24">
        <v>7</v>
      </c>
      <c r="Q93" s="24">
        <v>1</v>
      </c>
    </row>
    <row r="94" spans="1:17" ht="16.5" x14ac:dyDescent="0.2">
      <c r="A94" s="14">
        <v>91</v>
      </c>
      <c r="B94" s="14">
        <v>2091</v>
      </c>
      <c r="C94" s="14" t="s">
        <v>567</v>
      </c>
      <c r="D94" s="14">
        <v>100</v>
      </c>
      <c r="P94" s="24">
        <v>8</v>
      </c>
      <c r="Q94" s="24">
        <v>1</v>
      </c>
    </row>
    <row r="95" spans="1:17" ht="16.5" x14ac:dyDescent="0.2">
      <c r="A95" s="14">
        <v>92</v>
      </c>
      <c r="B95" s="14">
        <v>2092</v>
      </c>
      <c r="C95" s="14" t="s">
        <v>568</v>
      </c>
      <c r="D95" s="14">
        <v>100</v>
      </c>
      <c r="P95" s="24">
        <v>8</v>
      </c>
      <c r="Q95" s="24">
        <v>1</v>
      </c>
    </row>
    <row r="96" spans="1:17" ht="16.5" x14ac:dyDescent="0.2">
      <c r="A96" s="14">
        <v>93</v>
      </c>
      <c r="B96" s="14">
        <v>2093</v>
      </c>
      <c r="C96" s="14" t="s">
        <v>569</v>
      </c>
      <c r="D96" s="14">
        <v>100</v>
      </c>
      <c r="P96" s="24">
        <v>8</v>
      </c>
      <c r="Q96" s="24">
        <v>1</v>
      </c>
    </row>
    <row r="97" spans="1:17" ht="16.5" x14ac:dyDescent="0.2">
      <c r="A97" s="14">
        <v>94</v>
      </c>
      <c r="B97" s="14">
        <v>2094</v>
      </c>
      <c r="C97" s="14" t="s">
        <v>570</v>
      </c>
      <c r="D97" s="14">
        <v>100</v>
      </c>
      <c r="P97" s="24">
        <v>8</v>
      </c>
      <c r="Q97" s="24">
        <v>1</v>
      </c>
    </row>
    <row r="98" spans="1:17" ht="16.5" x14ac:dyDescent="0.2">
      <c r="A98" s="14">
        <v>95</v>
      </c>
      <c r="B98" s="14">
        <v>2095</v>
      </c>
      <c r="C98" s="14" t="s">
        <v>571</v>
      </c>
      <c r="D98" s="14">
        <v>100</v>
      </c>
      <c r="P98" s="24">
        <v>8</v>
      </c>
      <c r="Q98" s="24">
        <v>1</v>
      </c>
    </row>
    <row r="99" spans="1:17" ht="16.5" x14ac:dyDescent="0.2">
      <c r="A99" s="14">
        <v>96</v>
      </c>
      <c r="B99" s="14">
        <v>2096</v>
      </c>
      <c r="C99" s="14" t="s">
        <v>572</v>
      </c>
      <c r="D99" s="14">
        <v>100</v>
      </c>
      <c r="P99" s="24">
        <v>8</v>
      </c>
      <c r="Q99" s="24">
        <v>1</v>
      </c>
    </row>
    <row r="100" spans="1:17" ht="16.5" x14ac:dyDescent="0.2">
      <c r="A100" s="14">
        <v>97</v>
      </c>
      <c r="B100" s="14">
        <v>2097</v>
      </c>
      <c r="C100" s="14" t="s">
        <v>573</v>
      </c>
      <c r="D100" s="14">
        <v>100</v>
      </c>
      <c r="P100" s="24">
        <v>8</v>
      </c>
      <c r="Q100" s="24">
        <v>1</v>
      </c>
    </row>
    <row r="101" spans="1:17" ht="16.5" x14ac:dyDescent="0.2">
      <c r="A101" s="14">
        <v>98</v>
      </c>
      <c r="B101" s="14">
        <v>2098</v>
      </c>
      <c r="C101" s="14" t="s">
        <v>574</v>
      </c>
      <c r="D101" s="14">
        <v>100</v>
      </c>
      <c r="P101" s="24">
        <v>8</v>
      </c>
      <c r="Q101" s="24">
        <v>1</v>
      </c>
    </row>
    <row r="102" spans="1:17" ht="16.5" x14ac:dyDescent="0.2">
      <c r="A102" s="14">
        <v>99</v>
      </c>
      <c r="B102" s="14">
        <v>2099</v>
      </c>
      <c r="C102" s="14" t="s">
        <v>575</v>
      </c>
      <c r="D102" s="14">
        <v>100</v>
      </c>
      <c r="P102" s="24">
        <v>8</v>
      </c>
      <c r="Q102" s="24">
        <v>1</v>
      </c>
    </row>
    <row r="103" spans="1:17" ht="16.5" x14ac:dyDescent="0.2">
      <c r="A103" s="14">
        <v>100</v>
      </c>
      <c r="B103" s="14">
        <v>2100</v>
      </c>
      <c r="C103" s="14" t="s">
        <v>576</v>
      </c>
      <c r="D103" s="14">
        <v>100</v>
      </c>
      <c r="P103" s="24">
        <v>8</v>
      </c>
      <c r="Q103" s="24">
        <v>1</v>
      </c>
    </row>
    <row r="104" spans="1:17" ht="16.5" x14ac:dyDescent="0.2">
      <c r="A104" s="14">
        <v>101</v>
      </c>
      <c r="B104" s="14">
        <v>2101</v>
      </c>
      <c r="C104" s="14" t="s">
        <v>577</v>
      </c>
      <c r="D104" s="14">
        <v>100</v>
      </c>
      <c r="P104" s="24">
        <v>8</v>
      </c>
      <c r="Q104" s="24">
        <v>1</v>
      </c>
    </row>
    <row r="105" spans="1:17" ht="16.5" x14ac:dyDescent="0.2">
      <c r="A105" s="14">
        <v>102</v>
      </c>
      <c r="B105" s="14">
        <v>2102</v>
      </c>
      <c r="C105" s="14" t="s">
        <v>578</v>
      </c>
      <c r="D105" s="14">
        <v>100</v>
      </c>
      <c r="P105" s="24">
        <v>8</v>
      </c>
      <c r="Q105" s="24">
        <v>1</v>
      </c>
    </row>
    <row r="106" spans="1:17" ht="16.5" x14ac:dyDescent="0.2">
      <c r="A106" s="14">
        <v>103</v>
      </c>
      <c r="B106" s="14">
        <v>2103</v>
      </c>
      <c r="C106" s="14" t="s">
        <v>579</v>
      </c>
      <c r="D106" s="14">
        <v>100</v>
      </c>
      <c r="P106" s="24">
        <v>8</v>
      </c>
      <c r="Q106" s="24">
        <v>1</v>
      </c>
    </row>
    <row r="107" spans="1:17" ht="16.5" x14ac:dyDescent="0.2">
      <c r="A107" s="14">
        <v>104</v>
      </c>
      <c r="B107" s="14">
        <v>2104</v>
      </c>
      <c r="C107" s="14" t="s">
        <v>580</v>
      </c>
      <c r="D107" s="14">
        <v>100</v>
      </c>
      <c r="P107" s="24">
        <v>8</v>
      </c>
      <c r="Q107" s="24">
        <v>1</v>
      </c>
    </row>
    <row r="108" spans="1:17" ht="16.5" x14ac:dyDescent="0.2">
      <c r="A108" s="14">
        <v>105</v>
      </c>
      <c r="B108" s="14">
        <v>2105</v>
      </c>
      <c r="C108" s="14" t="s">
        <v>581</v>
      </c>
      <c r="D108" s="14">
        <v>100</v>
      </c>
      <c r="P108" s="24">
        <v>8</v>
      </c>
      <c r="Q108" s="24">
        <v>1</v>
      </c>
    </row>
    <row r="109" spans="1:17" ht="16.5" x14ac:dyDescent="0.2">
      <c r="A109" s="14">
        <v>106</v>
      </c>
      <c r="B109" s="14">
        <v>2106</v>
      </c>
      <c r="C109" s="14" t="s">
        <v>582</v>
      </c>
      <c r="D109" s="14">
        <v>100</v>
      </c>
      <c r="P109" s="24">
        <v>9</v>
      </c>
      <c r="Q109" s="24">
        <v>1</v>
      </c>
    </row>
    <row r="110" spans="1:17" ht="16.5" x14ac:dyDescent="0.2">
      <c r="A110" s="14">
        <v>107</v>
      </c>
      <c r="B110" s="14">
        <v>2107</v>
      </c>
      <c r="C110" s="14" t="s">
        <v>583</v>
      </c>
      <c r="D110" s="14">
        <v>100</v>
      </c>
      <c r="P110" s="24">
        <v>9</v>
      </c>
      <c r="Q110" s="24">
        <v>1</v>
      </c>
    </row>
    <row r="111" spans="1:17" ht="16.5" x14ac:dyDescent="0.2">
      <c r="A111" s="14">
        <v>108</v>
      </c>
      <c r="B111" s="14">
        <v>2108</v>
      </c>
      <c r="C111" s="14" t="s">
        <v>584</v>
      </c>
      <c r="D111" s="14">
        <v>100</v>
      </c>
      <c r="P111" s="24">
        <v>9</v>
      </c>
      <c r="Q111" s="24">
        <v>1</v>
      </c>
    </row>
    <row r="112" spans="1:17" ht="16.5" x14ac:dyDescent="0.2">
      <c r="A112" s="14">
        <v>109</v>
      </c>
      <c r="B112" s="14">
        <v>2109</v>
      </c>
      <c r="C112" s="14" t="s">
        <v>585</v>
      </c>
      <c r="D112" s="14">
        <v>100</v>
      </c>
      <c r="P112" s="24">
        <v>9</v>
      </c>
      <c r="Q112" s="24">
        <v>1</v>
      </c>
    </row>
    <row r="113" spans="1:17" ht="16.5" x14ac:dyDescent="0.2">
      <c r="A113" s="14">
        <v>110</v>
      </c>
      <c r="B113" s="14">
        <v>2110</v>
      </c>
      <c r="C113" s="14" t="s">
        <v>586</v>
      </c>
      <c r="D113" s="14">
        <v>100</v>
      </c>
      <c r="P113" s="24">
        <v>9</v>
      </c>
      <c r="Q113" s="24">
        <v>1</v>
      </c>
    </row>
    <row r="114" spans="1:17" ht="16.5" x14ac:dyDescent="0.2">
      <c r="A114" s="14">
        <v>111</v>
      </c>
      <c r="B114" s="14">
        <v>2111</v>
      </c>
      <c r="C114" s="14" t="s">
        <v>587</v>
      </c>
      <c r="D114" s="14">
        <v>100</v>
      </c>
      <c r="P114" s="24">
        <v>9</v>
      </c>
      <c r="Q114" s="24">
        <v>1</v>
      </c>
    </row>
    <row r="115" spans="1:17" ht="16.5" x14ac:dyDescent="0.2">
      <c r="A115" s="14">
        <v>112</v>
      </c>
      <c r="B115" s="14">
        <v>2112</v>
      </c>
      <c r="C115" s="14" t="s">
        <v>588</v>
      </c>
      <c r="D115" s="14">
        <v>100</v>
      </c>
      <c r="P115" s="24">
        <v>9</v>
      </c>
      <c r="Q115" s="24">
        <v>1</v>
      </c>
    </row>
    <row r="116" spans="1:17" ht="16.5" x14ac:dyDescent="0.2">
      <c r="A116" s="14">
        <v>113</v>
      </c>
      <c r="B116" s="14">
        <v>2113</v>
      </c>
      <c r="C116" s="14" t="s">
        <v>589</v>
      </c>
      <c r="D116" s="14">
        <v>100</v>
      </c>
      <c r="P116" s="24">
        <v>9</v>
      </c>
      <c r="Q116" s="24">
        <v>1</v>
      </c>
    </row>
    <row r="117" spans="1:17" ht="16.5" x14ac:dyDescent="0.2">
      <c r="A117" s="14">
        <v>114</v>
      </c>
      <c r="B117" s="14">
        <v>2114</v>
      </c>
      <c r="C117" s="14" t="s">
        <v>590</v>
      </c>
      <c r="D117" s="14">
        <v>100</v>
      </c>
      <c r="P117" s="24">
        <v>9</v>
      </c>
      <c r="Q117" s="24">
        <v>1</v>
      </c>
    </row>
    <row r="118" spans="1:17" ht="16.5" x14ac:dyDescent="0.2">
      <c r="A118" s="14">
        <v>115</v>
      </c>
      <c r="B118" s="14">
        <v>2115</v>
      </c>
      <c r="C118" s="14" t="s">
        <v>591</v>
      </c>
      <c r="D118" s="14">
        <v>100</v>
      </c>
      <c r="P118" s="24">
        <v>9</v>
      </c>
      <c r="Q118" s="24">
        <v>1</v>
      </c>
    </row>
    <row r="119" spans="1:17" ht="16.5" x14ac:dyDescent="0.2">
      <c r="A119" s="14">
        <v>116</v>
      </c>
      <c r="B119" s="14">
        <v>2116</v>
      </c>
      <c r="C119" s="14" t="s">
        <v>592</v>
      </c>
      <c r="D119" s="14">
        <v>100</v>
      </c>
      <c r="P119" s="24">
        <v>9</v>
      </c>
      <c r="Q119" s="24">
        <v>1</v>
      </c>
    </row>
    <row r="120" spans="1:17" ht="16.5" x14ac:dyDescent="0.2">
      <c r="A120" s="14">
        <v>117</v>
      </c>
      <c r="B120" s="14">
        <v>2117</v>
      </c>
      <c r="C120" s="14" t="s">
        <v>593</v>
      </c>
      <c r="D120" s="14">
        <v>100</v>
      </c>
      <c r="P120" s="24">
        <v>9</v>
      </c>
      <c r="Q120" s="24">
        <v>1</v>
      </c>
    </row>
    <row r="121" spans="1:17" ht="16.5" x14ac:dyDescent="0.2">
      <c r="A121" s="14">
        <v>118</v>
      </c>
      <c r="B121" s="14">
        <v>2118</v>
      </c>
      <c r="C121" s="14" t="s">
        <v>594</v>
      </c>
      <c r="D121" s="14">
        <v>100</v>
      </c>
      <c r="P121" s="24">
        <v>9</v>
      </c>
      <c r="Q121" s="24">
        <v>1</v>
      </c>
    </row>
    <row r="122" spans="1:17" ht="16.5" x14ac:dyDescent="0.2">
      <c r="A122" s="14">
        <v>119</v>
      </c>
      <c r="B122" s="14">
        <v>2119</v>
      </c>
      <c r="C122" s="14" t="s">
        <v>595</v>
      </c>
      <c r="D122" s="14">
        <v>100</v>
      </c>
      <c r="P122" s="24">
        <v>9</v>
      </c>
      <c r="Q122" s="24">
        <v>1</v>
      </c>
    </row>
    <row r="123" spans="1:17" ht="16.5" x14ac:dyDescent="0.2">
      <c r="A123" s="14">
        <v>120</v>
      </c>
      <c r="B123" s="14">
        <v>2120</v>
      </c>
      <c r="C123" s="14" t="s">
        <v>596</v>
      </c>
      <c r="D123" s="14">
        <v>100</v>
      </c>
      <c r="P123" s="24">
        <v>9</v>
      </c>
      <c r="Q123" s="24">
        <v>1</v>
      </c>
    </row>
    <row r="124" spans="1:17" ht="16.5" x14ac:dyDescent="0.2">
      <c r="A124" s="14">
        <v>121</v>
      </c>
      <c r="B124" s="14">
        <v>3001</v>
      </c>
      <c r="C124" s="14" t="s">
        <v>597</v>
      </c>
      <c r="D124" s="14">
        <v>100</v>
      </c>
      <c r="P124" s="24">
        <v>1</v>
      </c>
      <c r="Q124" s="24">
        <v>2</v>
      </c>
    </row>
    <row r="125" spans="1:17" ht="16.5" x14ac:dyDescent="0.2">
      <c r="A125" s="14">
        <v>122</v>
      </c>
      <c r="B125" s="14">
        <v>3002</v>
      </c>
      <c r="C125" s="14" t="s">
        <v>598</v>
      </c>
      <c r="D125" s="14">
        <v>100</v>
      </c>
      <c r="P125" s="24">
        <v>1</v>
      </c>
      <c r="Q125" s="24">
        <v>2</v>
      </c>
    </row>
    <row r="126" spans="1:17" ht="16.5" x14ac:dyDescent="0.2">
      <c r="A126" s="14">
        <v>123</v>
      </c>
      <c r="B126" s="14">
        <v>3003</v>
      </c>
      <c r="C126" s="14" t="s">
        <v>599</v>
      </c>
      <c r="D126" s="14">
        <v>100</v>
      </c>
      <c r="P126" s="24">
        <v>1</v>
      </c>
      <c r="Q126" s="24">
        <v>2</v>
      </c>
    </row>
    <row r="127" spans="1:17" ht="16.5" x14ac:dyDescent="0.2">
      <c r="A127" s="14">
        <v>124</v>
      </c>
      <c r="B127" s="14">
        <v>3004</v>
      </c>
      <c r="C127" s="14" t="s">
        <v>600</v>
      </c>
      <c r="D127" s="14">
        <v>100</v>
      </c>
      <c r="P127" s="24">
        <v>1</v>
      </c>
      <c r="Q127" s="24">
        <v>2</v>
      </c>
    </row>
    <row r="128" spans="1:17" ht="16.5" x14ac:dyDescent="0.2">
      <c r="A128" s="14">
        <v>125</v>
      </c>
      <c r="B128" s="14">
        <v>3005</v>
      </c>
      <c r="C128" s="14" t="s">
        <v>601</v>
      </c>
      <c r="D128" s="14">
        <v>100</v>
      </c>
      <c r="P128" s="24">
        <v>1</v>
      </c>
      <c r="Q128" s="24">
        <v>2</v>
      </c>
    </row>
    <row r="129" spans="1:17" ht="16.5" x14ac:dyDescent="0.2">
      <c r="A129" s="14">
        <v>126</v>
      </c>
      <c r="B129" s="14">
        <v>3006</v>
      </c>
      <c r="C129" s="14" t="s">
        <v>602</v>
      </c>
      <c r="D129" s="14">
        <v>100</v>
      </c>
      <c r="P129" s="24">
        <v>1</v>
      </c>
      <c r="Q129" s="24">
        <v>2</v>
      </c>
    </row>
    <row r="130" spans="1:17" ht="16.5" x14ac:dyDescent="0.2">
      <c r="A130" s="14">
        <v>127</v>
      </c>
      <c r="B130" s="14">
        <v>3007</v>
      </c>
      <c r="C130" s="14" t="s">
        <v>603</v>
      </c>
      <c r="D130" s="14">
        <v>100</v>
      </c>
      <c r="P130" s="24">
        <v>2</v>
      </c>
      <c r="Q130" s="24">
        <v>2</v>
      </c>
    </row>
    <row r="131" spans="1:17" ht="16.5" x14ac:dyDescent="0.2">
      <c r="A131" s="14">
        <v>128</v>
      </c>
      <c r="B131" s="14">
        <v>3008</v>
      </c>
      <c r="C131" s="14" t="s">
        <v>604</v>
      </c>
      <c r="D131" s="14">
        <v>100</v>
      </c>
      <c r="P131" s="24">
        <v>2</v>
      </c>
      <c r="Q131" s="24">
        <v>2</v>
      </c>
    </row>
    <row r="132" spans="1:17" ht="16.5" x14ac:dyDescent="0.2">
      <c r="A132" s="14">
        <v>129</v>
      </c>
      <c r="B132" s="14">
        <v>3009</v>
      </c>
      <c r="C132" s="14" t="s">
        <v>605</v>
      </c>
      <c r="D132" s="14">
        <v>100</v>
      </c>
      <c r="P132" s="24">
        <v>2</v>
      </c>
      <c r="Q132" s="24">
        <v>2</v>
      </c>
    </row>
    <row r="133" spans="1:17" ht="16.5" x14ac:dyDescent="0.2">
      <c r="A133" s="14">
        <v>130</v>
      </c>
      <c r="B133" s="14">
        <v>3010</v>
      </c>
      <c r="C133" s="14" t="s">
        <v>606</v>
      </c>
      <c r="D133" s="14">
        <v>100</v>
      </c>
      <c r="P133" s="24">
        <v>2</v>
      </c>
      <c r="Q133" s="24">
        <v>2</v>
      </c>
    </row>
    <row r="134" spans="1:17" ht="16.5" x14ac:dyDescent="0.2">
      <c r="A134" s="14">
        <v>131</v>
      </c>
      <c r="B134" s="14">
        <v>3011</v>
      </c>
      <c r="C134" s="14" t="s">
        <v>607</v>
      </c>
      <c r="D134" s="14">
        <v>100</v>
      </c>
      <c r="P134" s="24">
        <v>2</v>
      </c>
      <c r="Q134" s="24">
        <v>2</v>
      </c>
    </row>
    <row r="135" spans="1:17" ht="16.5" x14ac:dyDescent="0.2">
      <c r="A135" s="14">
        <v>132</v>
      </c>
      <c r="B135" s="14">
        <v>3012</v>
      </c>
      <c r="C135" s="14" t="s">
        <v>608</v>
      </c>
      <c r="D135" s="14">
        <v>100</v>
      </c>
      <c r="P135" s="24">
        <v>2</v>
      </c>
      <c r="Q135" s="24">
        <v>2</v>
      </c>
    </row>
    <row r="136" spans="1:17" ht="16.5" x14ac:dyDescent="0.2">
      <c r="A136" s="14">
        <v>133</v>
      </c>
      <c r="B136" s="14">
        <v>3013</v>
      </c>
      <c r="C136" s="14" t="s">
        <v>609</v>
      </c>
      <c r="D136" s="14">
        <v>100</v>
      </c>
      <c r="P136" s="24">
        <v>2</v>
      </c>
      <c r="Q136" s="24">
        <v>2</v>
      </c>
    </row>
    <row r="137" spans="1:17" ht="16.5" x14ac:dyDescent="0.2">
      <c r="A137" s="14">
        <v>134</v>
      </c>
      <c r="B137" s="14">
        <v>3014</v>
      </c>
      <c r="C137" s="14" t="s">
        <v>610</v>
      </c>
      <c r="D137" s="14">
        <v>100</v>
      </c>
      <c r="P137" s="24">
        <v>2</v>
      </c>
      <c r="Q137" s="24">
        <v>2</v>
      </c>
    </row>
    <row r="138" spans="1:17" ht="16.5" x14ac:dyDescent="0.2">
      <c r="A138" s="14">
        <v>135</v>
      </c>
      <c r="B138" s="14">
        <v>3015</v>
      </c>
      <c r="C138" s="14" t="s">
        <v>611</v>
      </c>
      <c r="D138" s="14">
        <v>100</v>
      </c>
      <c r="P138" s="24">
        <v>2</v>
      </c>
      <c r="Q138" s="24">
        <v>2</v>
      </c>
    </row>
    <row r="139" spans="1:17" ht="16.5" x14ac:dyDescent="0.2">
      <c r="A139" s="14">
        <v>136</v>
      </c>
      <c r="B139" s="14">
        <v>3016</v>
      </c>
      <c r="C139" s="14" t="s">
        <v>612</v>
      </c>
      <c r="D139" s="14">
        <v>100</v>
      </c>
      <c r="P139" s="24">
        <v>3</v>
      </c>
      <c r="Q139" s="24">
        <v>2</v>
      </c>
    </row>
    <row r="140" spans="1:17" ht="16.5" x14ac:dyDescent="0.2">
      <c r="A140" s="14">
        <v>137</v>
      </c>
      <c r="B140" s="14">
        <v>3017</v>
      </c>
      <c r="C140" s="14" t="s">
        <v>613</v>
      </c>
      <c r="D140" s="14">
        <v>100</v>
      </c>
      <c r="P140" s="24">
        <v>3</v>
      </c>
      <c r="Q140" s="24">
        <v>2</v>
      </c>
    </row>
    <row r="141" spans="1:17" ht="16.5" x14ac:dyDescent="0.2">
      <c r="A141" s="14">
        <v>138</v>
      </c>
      <c r="B141" s="14">
        <v>3018</v>
      </c>
      <c r="C141" s="14" t="s">
        <v>614</v>
      </c>
      <c r="D141" s="14">
        <v>100</v>
      </c>
      <c r="P141" s="24">
        <v>3</v>
      </c>
      <c r="Q141" s="24">
        <v>2</v>
      </c>
    </row>
    <row r="142" spans="1:17" ht="16.5" x14ac:dyDescent="0.2">
      <c r="A142" s="14">
        <v>139</v>
      </c>
      <c r="B142" s="14">
        <v>3019</v>
      </c>
      <c r="C142" s="14" t="s">
        <v>615</v>
      </c>
      <c r="D142" s="14">
        <v>100</v>
      </c>
      <c r="P142" s="24">
        <v>3</v>
      </c>
      <c r="Q142" s="24">
        <v>2</v>
      </c>
    </row>
    <row r="143" spans="1:17" ht="16.5" x14ac:dyDescent="0.2">
      <c r="A143" s="14">
        <v>140</v>
      </c>
      <c r="B143" s="14">
        <v>3020</v>
      </c>
      <c r="C143" s="14" t="s">
        <v>616</v>
      </c>
      <c r="D143" s="14">
        <v>100</v>
      </c>
      <c r="P143" s="24">
        <v>3</v>
      </c>
      <c r="Q143" s="24">
        <v>2</v>
      </c>
    </row>
    <row r="144" spans="1:17" ht="16.5" x14ac:dyDescent="0.2">
      <c r="A144" s="14">
        <v>141</v>
      </c>
      <c r="B144" s="14">
        <v>3021</v>
      </c>
      <c r="C144" s="14" t="s">
        <v>617</v>
      </c>
      <c r="D144" s="14">
        <v>100</v>
      </c>
      <c r="P144" s="24">
        <v>3</v>
      </c>
      <c r="Q144" s="24">
        <v>2</v>
      </c>
    </row>
    <row r="145" spans="1:17" ht="16.5" x14ac:dyDescent="0.2">
      <c r="A145" s="14">
        <v>142</v>
      </c>
      <c r="B145" s="14">
        <v>3022</v>
      </c>
      <c r="C145" s="14" t="s">
        <v>618</v>
      </c>
      <c r="D145" s="14">
        <v>100</v>
      </c>
      <c r="P145" s="24">
        <v>3</v>
      </c>
      <c r="Q145" s="24">
        <v>2</v>
      </c>
    </row>
    <row r="146" spans="1:17" ht="16.5" x14ac:dyDescent="0.2">
      <c r="A146" s="14">
        <v>143</v>
      </c>
      <c r="B146" s="14">
        <v>3023</v>
      </c>
      <c r="C146" s="14" t="s">
        <v>619</v>
      </c>
      <c r="D146" s="14">
        <v>100</v>
      </c>
      <c r="P146" s="24">
        <v>3</v>
      </c>
      <c r="Q146" s="24">
        <v>2</v>
      </c>
    </row>
    <row r="147" spans="1:17" ht="16.5" x14ac:dyDescent="0.2">
      <c r="A147" s="14">
        <v>144</v>
      </c>
      <c r="B147" s="14">
        <v>3024</v>
      </c>
      <c r="C147" s="14" t="s">
        <v>620</v>
      </c>
      <c r="D147" s="14">
        <v>100</v>
      </c>
      <c r="P147" s="24">
        <v>3</v>
      </c>
      <c r="Q147" s="24">
        <v>2</v>
      </c>
    </row>
    <row r="148" spans="1:17" ht="16.5" x14ac:dyDescent="0.2">
      <c r="A148" s="14">
        <v>145</v>
      </c>
      <c r="B148" s="14">
        <v>3025</v>
      </c>
      <c r="C148" s="14" t="s">
        <v>621</v>
      </c>
      <c r="D148" s="14">
        <v>100</v>
      </c>
      <c r="P148" s="24">
        <v>3</v>
      </c>
      <c r="Q148" s="24">
        <v>2</v>
      </c>
    </row>
    <row r="149" spans="1:17" ht="16.5" x14ac:dyDescent="0.2">
      <c r="A149" s="14">
        <v>146</v>
      </c>
      <c r="B149" s="14">
        <v>3026</v>
      </c>
      <c r="C149" s="14" t="s">
        <v>622</v>
      </c>
      <c r="D149" s="14">
        <v>100</v>
      </c>
      <c r="P149" s="24">
        <v>3</v>
      </c>
      <c r="Q149" s="24">
        <v>2</v>
      </c>
    </row>
    <row r="150" spans="1:17" ht="16.5" x14ac:dyDescent="0.2">
      <c r="A150" s="14">
        <v>147</v>
      </c>
      <c r="B150" s="14">
        <v>3027</v>
      </c>
      <c r="C150" s="14" t="s">
        <v>623</v>
      </c>
      <c r="D150" s="14">
        <v>100</v>
      </c>
      <c r="P150" s="24">
        <v>3</v>
      </c>
      <c r="Q150" s="24">
        <v>2</v>
      </c>
    </row>
    <row r="151" spans="1:17" ht="16.5" x14ac:dyDescent="0.2">
      <c r="A151" s="14">
        <v>148</v>
      </c>
      <c r="B151" s="14">
        <v>3028</v>
      </c>
      <c r="C151" s="14" t="s">
        <v>624</v>
      </c>
      <c r="D151" s="14">
        <v>100</v>
      </c>
      <c r="P151" s="24">
        <v>3</v>
      </c>
      <c r="Q151" s="24">
        <v>2</v>
      </c>
    </row>
    <row r="152" spans="1:17" ht="16.5" x14ac:dyDescent="0.2">
      <c r="A152" s="14">
        <v>149</v>
      </c>
      <c r="B152" s="14">
        <v>3029</v>
      </c>
      <c r="C152" s="14" t="s">
        <v>625</v>
      </c>
      <c r="D152" s="14">
        <v>100</v>
      </c>
      <c r="P152" s="24">
        <v>3</v>
      </c>
      <c r="Q152" s="24">
        <v>2</v>
      </c>
    </row>
    <row r="153" spans="1:17" ht="16.5" x14ac:dyDescent="0.2">
      <c r="A153" s="14">
        <v>150</v>
      </c>
      <c r="B153" s="14">
        <v>3030</v>
      </c>
      <c r="C153" s="14" t="s">
        <v>626</v>
      </c>
      <c r="D153" s="14">
        <v>100</v>
      </c>
      <c r="P153" s="24">
        <v>3</v>
      </c>
      <c r="Q153" s="24">
        <v>2</v>
      </c>
    </row>
    <row r="154" spans="1:17" ht="16.5" x14ac:dyDescent="0.2">
      <c r="A154" s="14">
        <v>151</v>
      </c>
      <c r="B154" s="14">
        <v>3031</v>
      </c>
      <c r="C154" s="14" t="s">
        <v>627</v>
      </c>
      <c r="D154" s="14">
        <v>100</v>
      </c>
      <c r="P154" s="24">
        <v>4</v>
      </c>
      <c r="Q154" s="24">
        <v>2</v>
      </c>
    </row>
    <row r="155" spans="1:17" ht="16.5" x14ac:dyDescent="0.2">
      <c r="A155" s="14">
        <v>152</v>
      </c>
      <c r="B155" s="14">
        <v>3032</v>
      </c>
      <c r="C155" s="14" t="s">
        <v>628</v>
      </c>
      <c r="D155" s="14">
        <v>100</v>
      </c>
      <c r="P155" s="24">
        <v>4</v>
      </c>
      <c r="Q155" s="24">
        <v>2</v>
      </c>
    </row>
    <row r="156" spans="1:17" ht="16.5" x14ac:dyDescent="0.2">
      <c r="A156" s="14">
        <v>153</v>
      </c>
      <c r="B156" s="14">
        <v>3033</v>
      </c>
      <c r="C156" s="14" t="s">
        <v>629</v>
      </c>
      <c r="D156" s="14">
        <v>100</v>
      </c>
      <c r="P156" s="24">
        <v>4</v>
      </c>
      <c r="Q156" s="24">
        <v>2</v>
      </c>
    </row>
    <row r="157" spans="1:17" ht="16.5" x14ac:dyDescent="0.2">
      <c r="A157" s="14">
        <v>154</v>
      </c>
      <c r="B157" s="14">
        <v>3034</v>
      </c>
      <c r="C157" s="14" t="s">
        <v>630</v>
      </c>
      <c r="D157" s="14">
        <v>100</v>
      </c>
      <c r="P157" s="24">
        <v>4</v>
      </c>
      <c r="Q157" s="24">
        <v>2</v>
      </c>
    </row>
    <row r="158" spans="1:17" ht="16.5" x14ac:dyDescent="0.2">
      <c r="A158" s="14">
        <v>155</v>
      </c>
      <c r="B158" s="14">
        <v>3035</v>
      </c>
      <c r="C158" s="14" t="s">
        <v>631</v>
      </c>
      <c r="D158" s="14">
        <v>100</v>
      </c>
      <c r="P158" s="24">
        <v>4</v>
      </c>
      <c r="Q158" s="24">
        <v>2</v>
      </c>
    </row>
    <row r="159" spans="1:17" ht="16.5" x14ac:dyDescent="0.2">
      <c r="A159" s="14">
        <v>156</v>
      </c>
      <c r="B159" s="14">
        <v>3036</v>
      </c>
      <c r="C159" s="14" t="s">
        <v>632</v>
      </c>
      <c r="D159" s="14">
        <v>100</v>
      </c>
      <c r="P159" s="24">
        <v>4</v>
      </c>
      <c r="Q159" s="24">
        <v>2</v>
      </c>
    </row>
    <row r="160" spans="1:17" ht="16.5" x14ac:dyDescent="0.2">
      <c r="A160" s="14">
        <v>157</v>
      </c>
      <c r="B160" s="14">
        <v>3037</v>
      </c>
      <c r="C160" s="14" t="s">
        <v>633</v>
      </c>
      <c r="D160" s="14">
        <v>100</v>
      </c>
      <c r="P160" s="24">
        <v>4</v>
      </c>
      <c r="Q160" s="24">
        <v>2</v>
      </c>
    </row>
    <row r="161" spans="1:17" ht="16.5" x14ac:dyDescent="0.2">
      <c r="A161" s="14">
        <v>158</v>
      </c>
      <c r="B161" s="14">
        <v>3038</v>
      </c>
      <c r="C161" s="14" t="s">
        <v>634</v>
      </c>
      <c r="D161" s="14">
        <v>100</v>
      </c>
      <c r="P161" s="24">
        <v>4</v>
      </c>
      <c r="Q161" s="24">
        <v>2</v>
      </c>
    </row>
    <row r="162" spans="1:17" ht="16.5" x14ac:dyDescent="0.2">
      <c r="A162" s="14">
        <v>159</v>
      </c>
      <c r="B162" s="14">
        <v>3039</v>
      </c>
      <c r="C162" s="14" t="s">
        <v>635</v>
      </c>
      <c r="D162" s="14">
        <v>100</v>
      </c>
      <c r="P162" s="24">
        <v>4</v>
      </c>
      <c r="Q162" s="24">
        <v>2</v>
      </c>
    </row>
    <row r="163" spans="1:17" ht="16.5" x14ac:dyDescent="0.2">
      <c r="A163" s="14">
        <v>160</v>
      </c>
      <c r="B163" s="14">
        <v>3040</v>
      </c>
      <c r="C163" s="14" t="s">
        <v>636</v>
      </c>
      <c r="D163" s="14">
        <v>100</v>
      </c>
      <c r="P163" s="24">
        <v>4</v>
      </c>
      <c r="Q163" s="24">
        <v>2</v>
      </c>
    </row>
    <row r="164" spans="1:17" ht="16.5" x14ac:dyDescent="0.2">
      <c r="A164" s="14">
        <v>161</v>
      </c>
      <c r="B164" s="14">
        <v>3041</v>
      </c>
      <c r="C164" s="14" t="s">
        <v>637</v>
      </c>
      <c r="D164" s="14">
        <v>100</v>
      </c>
      <c r="P164" s="24">
        <v>4</v>
      </c>
      <c r="Q164" s="24">
        <v>2</v>
      </c>
    </row>
    <row r="165" spans="1:17" ht="16.5" x14ac:dyDescent="0.2">
      <c r="A165" s="14">
        <v>162</v>
      </c>
      <c r="B165" s="14">
        <v>3042</v>
      </c>
      <c r="C165" s="14" t="s">
        <v>638</v>
      </c>
      <c r="D165" s="14">
        <v>100</v>
      </c>
      <c r="P165" s="24">
        <v>4</v>
      </c>
      <c r="Q165" s="24">
        <v>2</v>
      </c>
    </row>
    <row r="166" spans="1:17" ht="16.5" x14ac:dyDescent="0.2">
      <c r="A166" s="14">
        <v>163</v>
      </c>
      <c r="B166" s="14">
        <v>3043</v>
      </c>
      <c r="C166" s="14" t="s">
        <v>639</v>
      </c>
      <c r="D166" s="14">
        <v>100</v>
      </c>
      <c r="P166" s="24">
        <v>4</v>
      </c>
      <c r="Q166" s="24">
        <v>2</v>
      </c>
    </row>
    <row r="167" spans="1:17" ht="16.5" x14ac:dyDescent="0.2">
      <c r="A167" s="14">
        <v>164</v>
      </c>
      <c r="B167" s="14">
        <v>3044</v>
      </c>
      <c r="C167" s="14" t="s">
        <v>640</v>
      </c>
      <c r="D167" s="14">
        <v>100</v>
      </c>
      <c r="P167" s="24">
        <v>4</v>
      </c>
      <c r="Q167" s="24">
        <v>2</v>
      </c>
    </row>
    <row r="168" spans="1:17" ht="16.5" x14ac:dyDescent="0.2">
      <c r="A168" s="14">
        <v>165</v>
      </c>
      <c r="B168" s="14">
        <v>3045</v>
      </c>
      <c r="C168" s="14" t="s">
        <v>641</v>
      </c>
      <c r="D168" s="14">
        <v>100</v>
      </c>
      <c r="P168" s="24">
        <v>4</v>
      </c>
      <c r="Q168" s="24">
        <v>2</v>
      </c>
    </row>
    <row r="169" spans="1:17" ht="16.5" x14ac:dyDescent="0.2">
      <c r="A169" s="14">
        <v>166</v>
      </c>
      <c r="B169" s="14">
        <v>3046</v>
      </c>
      <c r="C169" s="14" t="s">
        <v>642</v>
      </c>
      <c r="D169" s="14">
        <v>100</v>
      </c>
      <c r="P169" s="24">
        <v>5</v>
      </c>
      <c r="Q169" s="24">
        <v>2</v>
      </c>
    </row>
    <row r="170" spans="1:17" ht="16.5" x14ac:dyDescent="0.2">
      <c r="A170" s="14">
        <v>167</v>
      </c>
      <c r="B170" s="14">
        <v>3047</v>
      </c>
      <c r="C170" s="14" t="s">
        <v>643</v>
      </c>
      <c r="D170" s="14">
        <v>100</v>
      </c>
      <c r="P170" s="24">
        <v>5</v>
      </c>
      <c r="Q170" s="24">
        <v>2</v>
      </c>
    </row>
    <row r="171" spans="1:17" ht="16.5" x14ac:dyDescent="0.2">
      <c r="A171" s="14">
        <v>168</v>
      </c>
      <c r="B171" s="14">
        <v>3048</v>
      </c>
      <c r="C171" s="14" t="s">
        <v>644</v>
      </c>
      <c r="D171" s="14">
        <v>100</v>
      </c>
      <c r="P171" s="24">
        <v>5</v>
      </c>
      <c r="Q171" s="24">
        <v>2</v>
      </c>
    </row>
    <row r="172" spans="1:17" ht="16.5" x14ac:dyDescent="0.2">
      <c r="A172" s="14">
        <v>169</v>
      </c>
      <c r="B172" s="14">
        <v>3049</v>
      </c>
      <c r="C172" s="14" t="s">
        <v>645</v>
      </c>
      <c r="D172" s="14">
        <v>100</v>
      </c>
      <c r="P172" s="24">
        <v>5</v>
      </c>
      <c r="Q172" s="24">
        <v>2</v>
      </c>
    </row>
    <row r="173" spans="1:17" ht="16.5" x14ac:dyDescent="0.2">
      <c r="A173" s="14">
        <v>170</v>
      </c>
      <c r="B173" s="14">
        <v>3050</v>
      </c>
      <c r="C173" s="14" t="s">
        <v>646</v>
      </c>
      <c r="D173" s="14">
        <v>100</v>
      </c>
      <c r="P173" s="24">
        <v>5</v>
      </c>
      <c r="Q173" s="24">
        <v>2</v>
      </c>
    </row>
    <row r="174" spans="1:17" ht="16.5" x14ac:dyDescent="0.2">
      <c r="A174" s="14">
        <v>171</v>
      </c>
      <c r="B174" s="14">
        <v>3051</v>
      </c>
      <c r="C174" s="14" t="s">
        <v>647</v>
      </c>
      <c r="D174" s="14">
        <v>100</v>
      </c>
      <c r="P174" s="24">
        <v>5</v>
      </c>
      <c r="Q174" s="24">
        <v>2</v>
      </c>
    </row>
    <row r="175" spans="1:17" ht="16.5" x14ac:dyDescent="0.2">
      <c r="A175" s="14">
        <v>172</v>
      </c>
      <c r="B175" s="14">
        <v>3052</v>
      </c>
      <c r="C175" s="14" t="s">
        <v>648</v>
      </c>
      <c r="D175" s="14">
        <v>100</v>
      </c>
      <c r="P175" s="24">
        <v>5</v>
      </c>
      <c r="Q175" s="24">
        <v>2</v>
      </c>
    </row>
    <row r="176" spans="1:17" ht="16.5" x14ac:dyDescent="0.2">
      <c r="A176" s="14">
        <v>173</v>
      </c>
      <c r="B176" s="14">
        <v>3053</v>
      </c>
      <c r="C176" s="14" t="s">
        <v>649</v>
      </c>
      <c r="D176" s="14">
        <v>100</v>
      </c>
      <c r="P176" s="24">
        <v>5</v>
      </c>
      <c r="Q176" s="24">
        <v>2</v>
      </c>
    </row>
    <row r="177" spans="1:17" ht="16.5" x14ac:dyDescent="0.2">
      <c r="A177" s="14">
        <v>174</v>
      </c>
      <c r="B177" s="14">
        <v>3054</v>
      </c>
      <c r="C177" s="14" t="s">
        <v>650</v>
      </c>
      <c r="D177" s="14">
        <v>100</v>
      </c>
      <c r="P177" s="24">
        <v>5</v>
      </c>
      <c r="Q177" s="24">
        <v>2</v>
      </c>
    </row>
    <row r="178" spans="1:17" ht="16.5" x14ac:dyDescent="0.2">
      <c r="A178" s="14">
        <v>175</v>
      </c>
      <c r="B178" s="14">
        <v>3055</v>
      </c>
      <c r="C178" s="14" t="s">
        <v>651</v>
      </c>
      <c r="D178" s="14">
        <v>100</v>
      </c>
      <c r="P178" s="24">
        <v>5</v>
      </c>
      <c r="Q178" s="24">
        <v>2</v>
      </c>
    </row>
    <row r="179" spans="1:17" ht="16.5" x14ac:dyDescent="0.2">
      <c r="A179" s="14">
        <v>176</v>
      </c>
      <c r="B179" s="14">
        <v>3056</v>
      </c>
      <c r="C179" s="14" t="s">
        <v>652</v>
      </c>
      <c r="D179" s="14">
        <v>100</v>
      </c>
      <c r="P179" s="24">
        <v>5</v>
      </c>
      <c r="Q179" s="24">
        <v>2</v>
      </c>
    </row>
    <row r="180" spans="1:17" ht="16.5" x14ac:dyDescent="0.2">
      <c r="A180" s="14">
        <v>177</v>
      </c>
      <c r="B180" s="14">
        <v>3057</v>
      </c>
      <c r="C180" s="14" t="s">
        <v>653</v>
      </c>
      <c r="D180" s="14">
        <v>100</v>
      </c>
      <c r="P180" s="24">
        <v>5</v>
      </c>
      <c r="Q180" s="24">
        <v>2</v>
      </c>
    </row>
    <row r="181" spans="1:17" ht="16.5" x14ac:dyDescent="0.2">
      <c r="A181" s="14">
        <v>178</v>
      </c>
      <c r="B181" s="14">
        <v>3058</v>
      </c>
      <c r="C181" s="14" t="s">
        <v>654</v>
      </c>
      <c r="D181" s="14">
        <v>100</v>
      </c>
      <c r="P181" s="24">
        <v>5</v>
      </c>
      <c r="Q181" s="24">
        <v>2</v>
      </c>
    </row>
    <row r="182" spans="1:17" ht="16.5" x14ac:dyDescent="0.2">
      <c r="A182" s="14">
        <v>179</v>
      </c>
      <c r="B182" s="14">
        <v>3059</v>
      </c>
      <c r="C182" s="14" t="s">
        <v>655</v>
      </c>
      <c r="D182" s="14">
        <v>100</v>
      </c>
      <c r="P182" s="24">
        <v>5</v>
      </c>
      <c r="Q182" s="24">
        <v>2</v>
      </c>
    </row>
    <row r="183" spans="1:17" ht="16.5" x14ac:dyDescent="0.2">
      <c r="A183" s="14">
        <v>180</v>
      </c>
      <c r="B183" s="14">
        <v>3060</v>
      </c>
      <c r="C183" s="14" t="s">
        <v>656</v>
      </c>
      <c r="D183" s="14">
        <v>100</v>
      </c>
      <c r="P183" s="24">
        <v>5</v>
      </c>
      <c r="Q183" s="24">
        <v>2</v>
      </c>
    </row>
    <row r="184" spans="1:17" ht="16.5" x14ac:dyDescent="0.2">
      <c r="A184" s="14">
        <v>181</v>
      </c>
      <c r="B184" s="14">
        <v>3061</v>
      </c>
      <c r="C184" s="14" t="s">
        <v>657</v>
      </c>
      <c r="D184" s="14">
        <v>100</v>
      </c>
      <c r="P184" s="24">
        <v>6</v>
      </c>
      <c r="Q184" s="24">
        <v>2</v>
      </c>
    </row>
    <row r="185" spans="1:17" ht="16.5" x14ac:dyDescent="0.2">
      <c r="A185" s="14">
        <v>182</v>
      </c>
      <c r="B185" s="14">
        <v>3062</v>
      </c>
      <c r="C185" s="14" t="s">
        <v>658</v>
      </c>
      <c r="D185" s="14">
        <v>100</v>
      </c>
      <c r="P185" s="24">
        <v>6</v>
      </c>
      <c r="Q185" s="24">
        <v>2</v>
      </c>
    </row>
    <row r="186" spans="1:17" ht="16.5" x14ac:dyDescent="0.2">
      <c r="A186" s="14">
        <v>183</v>
      </c>
      <c r="B186" s="14">
        <v>3063</v>
      </c>
      <c r="C186" s="14" t="s">
        <v>659</v>
      </c>
      <c r="D186" s="14">
        <v>100</v>
      </c>
      <c r="P186" s="24">
        <v>6</v>
      </c>
      <c r="Q186" s="24">
        <v>2</v>
      </c>
    </row>
    <row r="187" spans="1:17" ht="16.5" x14ac:dyDescent="0.2">
      <c r="A187" s="14">
        <v>184</v>
      </c>
      <c r="B187" s="14">
        <v>3064</v>
      </c>
      <c r="C187" s="14" t="s">
        <v>660</v>
      </c>
      <c r="D187" s="14">
        <v>100</v>
      </c>
      <c r="P187" s="24">
        <v>6</v>
      </c>
      <c r="Q187" s="24">
        <v>2</v>
      </c>
    </row>
    <row r="188" spans="1:17" ht="16.5" x14ac:dyDescent="0.2">
      <c r="A188" s="14">
        <v>185</v>
      </c>
      <c r="B188" s="14">
        <v>3065</v>
      </c>
      <c r="C188" s="14" t="s">
        <v>661</v>
      </c>
      <c r="D188" s="14">
        <v>100</v>
      </c>
      <c r="P188" s="24">
        <v>6</v>
      </c>
      <c r="Q188" s="24">
        <v>2</v>
      </c>
    </row>
    <row r="189" spans="1:17" ht="16.5" x14ac:dyDescent="0.2">
      <c r="A189" s="14">
        <v>186</v>
      </c>
      <c r="B189" s="14">
        <v>3066</v>
      </c>
      <c r="C189" s="14" t="s">
        <v>662</v>
      </c>
      <c r="D189" s="14">
        <v>100</v>
      </c>
      <c r="P189" s="24">
        <v>6</v>
      </c>
      <c r="Q189" s="24">
        <v>2</v>
      </c>
    </row>
    <row r="190" spans="1:17" ht="16.5" x14ac:dyDescent="0.2">
      <c r="A190" s="14">
        <v>187</v>
      </c>
      <c r="B190" s="14">
        <v>3067</v>
      </c>
      <c r="C190" s="14" t="s">
        <v>663</v>
      </c>
      <c r="D190" s="14">
        <v>100</v>
      </c>
      <c r="P190" s="24">
        <v>6</v>
      </c>
      <c r="Q190" s="24">
        <v>2</v>
      </c>
    </row>
    <row r="191" spans="1:17" ht="16.5" x14ac:dyDescent="0.2">
      <c r="A191" s="14">
        <v>188</v>
      </c>
      <c r="B191" s="14">
        <v>3068</v>
      </c>
      <c r="C191" s="14" t="s">
        <v>664</v>
      </c>
      <c r="D191" s="14">
        <v>100</v>
      </c>
      <c r="P191" s="24">
        <v>6</v>
      </c>
      <c r="Q191" s="24">
        <v>2</v>
      </c>
    </row>
    <row r="192" spans="1:17" ht="16.5" x14ac:dyDescent="0.2">
      <c r="A192" s="14">
        <v>189</v>
      </c>
      <c r="B192" s="14">
        <v>3069</v>
      </c>
      <c r="C192" s="14" t="s">
        <v>665</v>
      </c>
      <c r="D192" s="14">
        <v>100</v>
      </c>
      <c r="P192" s="24">
        <v>6</v>
      </c>
      <c r="Q192" s="24">
        <v>2</v>
      </c>
    </row>
    <row r="193" spans="1:17" ht="16.5" x14ac:dyDescent="0.2">
      <c r="A193" s="14">
        <v>190</v>
      </c>
      <c r="B193" s="14">
        <v>3070</v>
      </c>
      <c r="C193" s="14" t="s">
        <v>666</v>
      </c>
      <c r="D193" s="14">
        <v>100</v>
      </c>
      <c r="P193" s="24">
        <v>6</v>
      </c>
      <c r="Q193" s="24">
        <v>2</v>
      </c>
    </row>
    <row r="194" spans="1:17" ht="16.5" x14ac:dyDescent="0.2">
      <c r="A194" s="14">
        <v>191</v>
      </c>
      <c r="B194" s="14">
        <v>3071</v>
      </c>
      <c r="C194" s="14" t="s">
        <v>667</v>
      </c>
      <c r="D194" s="14">
        <v>100</v>
      </c>
      <c r="P194" s="24">
        <v>6</v>
      </c>
      <c r="Q194" s="24">
        <v>2</v>
      </c>
    </row>
    <row r="195" spans="1:17" ht="16.5" x14ac:dyDescent="0.2">
      <c r="A195" s="14">
        <v>192</v>
      </c>
      <c r="B195" s="14">
        <v>3072</v>
      </c>
      <c r="C195" s="14" t="s">
        <v>668</v>
      </c>
      <c r="D195" s="14">
        <v>100</v>
      </c>
      <c r="P195" s="24">
        <v>6</v>
      </c>
      <c r="Q195" s="24">
        <v>2</v>
      </c>
    </row>
    <row r="196" spans="1:17" ht="16.5" x14ac:dyDescent="0.2">
      <c r="A196" s="14">
        <v>193</v>
      </c>
      <c r="B196" s="14">
        <v>3073</v>
      </c>
      <c r="C196" s="14" t="s">
        <v>669</v>
      </c>
      <c r="D196" s="14">
        <v>100</v>
      </c>
      <c r="P196" s="24">
        <v>6</v>
      </c>
      <c r="Q196" s="24">
        <v>2</v>
      </c>
    </row>
    <row r="197" spans="1:17" ht="16.5" x14ac:dyDescent="0.2">
      <c r="A197" s="14">
        <v>194</v>
      </c>
      <c r="B197" s="14">
        <v>3074</v>
      </c>
      <c r="C197" s="14" t="s">
        <v>670</v>
      </c>
      <c r="D197" s="14">
        <v>100</v>
      </c>
      <c r="P197" s="24">
        <v>6</v>
      </c>
      <c r="Q197" s="24">
        <v>2</v>
      </c>
    </row>
    <row r="198" spans="1:17" ht="16.5" x14ac:dyDescent="0.2">
      <c r="A198" s="14">
        <v>195</v>
      </c>
      <c r="B198" s="14">
        <v>3075</v>
      </c>
      <c r="C198" s="14" t="s">
        <v>671</v>
      </c>
      <c r="D198" s="14">
        <v>100</v>
      </c>
      <c r="P198" s="24">
        <v>6</v>
      </c>
      <c r="Q198" s="24">
        <v>2</v>
      </c>
    </row>
    <row r="199" spans="1:17" ht="16.5" x14ac:dyDescent="0.2">
      <c r="A199" s="14">
        <v>196</v>
      </c>
      <c r="B199" s="14">
        <v>3076</v>
      </c>
      <c r="C199" s="14" t="s">
        <v>672</v>
      </c>
      <c r="D199" s="14">
        <v>100</v>
      </c>
      <c r="P199" s="24">
        <v>7</v>
      </c>
      <c r="Q199" s="24">
        <v>2</v>
      </c>
    </row>
    <row r="200" spans="1:17" ht="16.5" x14ac:dyDescent="0.2">
      <c r="A200" s="14">
        <v>197</v>
      </c>
      <c r="B200" s="14">
        <v>3077</v>
      </c>
      <c r="C200" s="14" t="s">
        <v>673</v>
      </c>
      <c r="D200" s="14">
        <v>100</v>
      </c>
      <c r="P200" s="24">
        <v>7</v>
      </c>
      <c r="Q200" s="24">
        <v>2</v>
      </c>
    </row>
    <row r="201" spans="1:17" ht="16.5" x14ac:dyDescent="0.2">
      <c r="A201" s="14">
        <v>198</v>
      </c>
      <c r="B201" s="14">
        <v>3078</v>
      </c>
      <c r="C201" s="14" t="s">
        <v>674</v>
      </c>
      <c r="D201" s="14">
        <v>100</v>
      </c>
      <c r="P201" s="24">
        <v>7</v>
      </c>
      <c r="Q201" s="24">
        <v>2</v>
      </c>
    </row>
    <row r="202" spans="1:17" ht="16.5" x14ac:dyDescent="0.2">
      <c r="A202" s="14">
        <v>199</v>
      </c>
      <c r="B202" s="14">
        <v>3079</v>
      </c>
      <c r="C202" s="14" t="s">
        <v>675</v>
      </c>
      <c r="D202" s="14">
        <v>100</v>
      </c>
      <c r="P202" s="24">
        <v>7</v>
      </c>
      <c r="Q202" s="24">
        <v>2</v>
      </c>
    </row>
    <row r="203" spans="1:17" ht="16.5" x14ac:dyDescent="0.2">
      <c r="A203" s="14">
        <v>200</v>
      </c>
      <c r="B203" s="14">
        <v>3080</v>
      </c>
      <c r="C203" s="14" t="s">
        <v>676</v>
      </c>
      <c r="D203" s="14">
        <v>100</v>
      </c>
      <c r="P203" s="24">
        <v>7</v>
      </c>
      <c r="Q203" s="24">
        <v>2</v>
      </c>
    </row>
    <row r="204" spans="1:17" ht="16.5" x14ac:dyDescent="0.2">
      <c r="A204" s="14">
        <v>201</v>
      </c>
      <c r="B204" s="14">
        <v>3081</v>
      </c>
      <c r="C204" s="14" t="s">
        <v>677</v>
      </c>
      <c r="D204" s="14">
        <v>100</v>
      </c>
      <c r="P204" s="24">
        <v>7</v>
      </c>
      <c r="Q204" s="24">
        <v>2</v>
      </c>
    </row>
    <row r="205" spans="1:17" ht="16.5" x14ac:dyDescent="0.2">
      <c r="A205" s="14">
        <v>202</v>
      </c>
      <c r="B205" s="14">
        <v>3082</v>
      </c>
      <c r="C205" s="14" t="s">
        <v>678</v>
      </c>
      <c r="D205" s="14">
        <v>100</v>
      </c>
      <c r="P205" s="24">
        <v>7</v>
      </c>
      <c r="Q205" s="24">
        <v>2</v>
      </c>
    </row>
    <row r="206" spans="1:17" ht="16.5" x14ac:dyDescent="0.2">
      <c r="A206" s="14">
        <v>203</v>
      </c>
      <c r="B206" s="14">
        <v>3083</v>
      </c>
      <c r="C206" s="14" t="s">
        <v>679</v>
      </c>
      <c r="D206" s="14">
        <v>100</v>
      </c>
      <c r="P206" s="24">
        <v>7</v>
      </c>
      <c r="Q206" s="24">
        <v>2</v>
      </c>
    </row>
    <row r="207" spans="1:17" ht="16.5" x14ac:dyDescent="0.2">
      <c r="A207" s="14">
        <v>204</v>
      </c>
      <c r="B207" s="14">
        <v>3084</v>
      </c>
      <c r="C207" s="14" t="s">
        <v>680</v>
      </c>
      <c r="D207" s="14">
        <v>100</v>
      </c>
      <c r="P207" s="24">
        <v>7</v>
      </c>
      <c r="Q207" s="24">
        <v>2</v>
      </c>
    </row>
    <row r="208" spans="1:17" ht="16.5" x14ac:dyDescent="0.2">
      <c r="A208" s="14">
        <v>205</v>
      </c>
      <c r="B208" s="14">
        <v>3085</v>
      </c>
      <c r="C208" s="14" t="s">
        <v>681</v>
      </c>
      <c r="D208" s="14">
        <v>100</v>
      </c>
      <c r="P208" s="24">
        <v>7</v>
      </c>
      <c r="Q208" s="24">
        <v>2</v>
      </c>
    </row>
    <row r="209" spans="1:17" ht="16.5" x14ac:dyDescent="0.2">
      <c r="A209" s="14">
        <v>206</v>
      </c>
      <c r="B209" s="14">
        <v>3086</v>
      </c>
      <c r="C209" s="14" t="s">
        <v>682</v>
      </c>
      <c r="D209" s="14">
        <v>100</v>
      </c>
      <c r="P209" s="24">
        <v>7</v>
      </c>
      <c r="Q209" s="24">
        <v>2</v>
      </c>
    </row>
    <row r="210" spans="1:17" ht="16.5" x14ac:dyDescent="0.2">
      <c r="A210" s="14">
        <v>207</v>
      </c>
      <c r="B210" s="14">
        <v>3087</v>
      </c>
      <c r="C210" s="14" t="s">
        <v>683</v>
      </c>
      <c r="D210" s="14">
        <v>100</v>
      </c>
      <c r="P210" s="24">
        <v>7</v>
      </c>
      <c r="Q210" s="24">
        <v>2</v>
      </c>
    </row>
    <row r="211" spans="1:17" ht="16.5" x14ac:dyDescent="0.2">
      <c r="A211" s="14">
        <v>208</v>
      </c>
      <c r="B211" s="14">
        <v>3088</v>
      </c>
      <c r="C211" s="14" t="s">
        <v>684</v>
      </c>
      <c r="D211" s="14">
        <v>100</v>
      </c>
      <c r="P211" s="24">
        <v>7</v>
      </c>
      <c r="Q211" s="24">
        <v>2</v>
      </c>
    </row>
    <row r="212" spans="1:17" ht="16.5" x14ac:dyDescent="0.2">
      <c r="A212" s="14">
        <v>209</v>
      </c>
      <c r="B212" s="14">
        <v>3089</v>
      </c>
      <c r="C212" s="14" t="s">
        <v>685</v>
      </c>
      <c r="D212" s="14">
        <v>100</v>
      </c>
      <c r="P212" s="24">
        <v>7</v>
      </c>
      <c r="Q212" s="24">
        <v>2</v>
      </c>
    </row>
    <row r="213" spans="1:17" ht="16.5" x14ac:dyDescent="0.2">
      <c r="A213" s="14">
        <v>210</v>
      </c>
      <c r="B213" s="14">
        <v>3090</v>
      </c>
      <c r="C213" s="14" t="s">
        <v>686</v>
      </c>
      <c r="D213" s="14">
        <v>100</v>
      </c>
      <c r="P213" s="24">
        <v>7</v>
      </c>
      <c r="Q213" s="24">
        <v>2</v>
      </c>
    </row>
    <row r="214" spans="1:17" ht="16.5" x14ac:dyDescent="0.2">
      <c r="A214" s="14">
        <v>211</v>
      </c>
      <c r="B214" s="14">
        <v>3091</v>
      </c>
      <c r="C214" s="14" t="s">
        <v>687</v>
      </c>
      <c r="D214" s="14">
        <v>100</v>
      </c>
      <c r="P214" s="24">
        <v>8</v>
      </c>
      <c r="Q214" s="24">
        <v>2</v>
      </c>
    </row>
    <row r="215" spans="1:17" ht="16.5" x14ac:dyDescent="0.2">
      <c r="A215" s="14">
        <v>212</v>
      </c>
      <c r="B215" s="14">
        <v>3092</v>
      </c>
      <c r="C215" s="14" t="s">
        <v>688</v>
      </c>
      <c r="D215" s="14">
        <v>100</v>
      </c>
      <c r="P215" s="24">
        <v>8</v>
      </c>
      <c r="Q215" s="24">
        <v>2</v>
      </c>
    </row>
    <row r="216" spans="1:17" ht="16.5" x14ac:dyDescent="0.2">
      <c r="A216" s="14">
        <v>213</v>
      </c>
      <c r="B216" s="14">
        <v>3093</v>
      </c>
      <c r="C216" s="14" t="s">
        <v>689</v>
      </c>
      <c r="D216" s="14">
        <v>100</v>
      </c>
      <c r="P216" s="24">
        <v>8</v>
      </c>
      <c r="Q216" s="24">
        <v>2</v>
      </c>
    </row>
    <row r="217" spans="1:17" ht="16.5" x14ac:dyDescent="0.2">
      <c r="A217" s="14">
        <v>214</v>
      </c>
      <c r="B217" s="14">
        <v>3094</v>
      </c>
      <c r="C217" s="14" t="s">
        <v>690</v>
      </c>
      <c r="D217" s="14">
        <v>100</v>
      </c>
      <c r="P217" s="24">
        <v>8</v>
      </c>
      <c r="Q217" s="24">
        <v>2</v>
      </c>
    </row>
    <row r="218" spans="1:17" ht="16.5" x14ac:dyDescent="0.2">
      <c r="A218" s="14">
        <v>215</v>
      </c>
      <c r="B218" s="14">
        <v>3095</v>
      </c>
      <c r="C218" s="14" t="s">
        <v>691</v>
      </c>
      <c r="D218" s="14">
        <v>100</v>
      </c>
      <c r="P218" s="24">
        <v>8</v>
      </c>
      <c r="Q218" s="24">
        <v>2</v>
      </c>
    </row>
    <row r="219" spans="1:17" ht="16.5" x14ac:dyDescent="0.2">
      <c r="A219" s="14">
        <v>216</v>
      </c>
      <c r="B219" s="14">
        <v>3096</v>
      </c>
      <c r="C219" s="14" t="s">
        <v>692</v>
      </c>
      <c r="D219" s="14">
        <v>100</v>
      </c>
      <c r="P219" s="24">
        <v>8</v>
      </c>
      <c r="Q219" s="24">
        <v>2</v>
      </c>
    </row>
    <row r="220" spans="1:17" ht="16.5" x14ac:dyDescent="0.2">
      <c r="A220" s="14">
        <v>217</v>
      </c>
      <c r="B220" s="14">
        <v>3097</v>
      </c>
      <c r="C220" s="14" t="s">
        <v>693</v>
      </c>
      <c r="D220" s="14">
        <v>100</v>
      </c>
      <c r="P220" s="24">
        <v>8</v>
      </c>
      <c r="Q220" s="24">
        <v>2</v>
      </c>
    </row>
    <row r="221" spans="1:17" ht="16.5" x14ac:dyDescent="0.2">
      <c r="A221" s="14">
        <v>218</v>
      </c>
      <c r="B221" s="14">
        <v>3098</v>
      </c>
      <c r="C221" s="14" t="s">
        <v>694</v>
      </c>
      <c r="D221" s="14">
        <v>100</v>
      </c>
      <c r="P221" s="24">
        <v>8</v>
      </c>
      <c r="Q221" s="24">
        <v>2</v>
      </c>
    </row>
    <row r="222" spans="1:17" ht="16.5" x14ac:dyDescent="0.2">
      <c r="A222" s="14">
        <v>219</v>
      </c>
      <c r="B222" s="14">
        <v>3099</v>
      </c>
      <c r="C222" s="14" t="s">
        <v>695</v>
      </c>
      <c r="D222" s="14">
        <v>100</v>
      </c>
      <c r="P222" s="24">
        <v>8</v>
      </c>
      <c r="Q222" s="24">
        <v>2</v>
      </c>
    </row>
    <row r="223" spans="1:17" ht="16.5" x14ac:dyDescent="0.2">
      <c r="A223" s="14">
        <v>220</v>
      </c>
      <c r="B223" s="14">
        <v>3100</v>
      </c>
      <c r="C223" s="14" t="s">
        <v>696</v>
      </c>
      <c r="D223" s="14">
        <v>100</v>
      </c>
      <c r="P223" s="24">
        <v>8</v>
      </c>
      <c r="Q223" s="24">
        <v>2</v>
      </c>
    </row>
    <row r="224" spans="1:17" ht="16.5" x14ac:dyDescent="0.2">
      <c r="A224" s="14">
        <v>221</v>
      </c>
      <c r="B224" s="14">
        <v>3101</v>
      </c>
      <c r="C224" s="14" t="s">
        <v>697</v>
      </c>
      <c r="D224" s="14">
        <v>100</v>
      </c>
      <c r="P224" s="24">
        <v>8</v>
      </c>
      <c r="Q224" s="24">
        <v>2</v>
      </c>
    </row>
    <row r="225" spans="1:17" ht="16.5" x14ac:dyDescent="0.2">
      <c r="A225" s="14">
        <v>222</v>
      </c>
      <c r="B225" s="14">
        <v>3102</v>
      </c>
      <c r="C225" s="14" t="s">
        <v>698</v>
      </c>
      <c r="D225" s="14">
        <v>100</v>
      </c>
      <c r="P225" s="24">
        <v>8</v>
      </c>
      <c r="Q225" s="24">
        <v>2</v>
      </c>
    </row>
    <row r="226" spans="1:17" ht="16.5" x14ac:dyDescent="0.2">
      <c r="A226" s="14">
        <v>223</v>
      </c>
      <c r="B226" s="14">
        <v>3103</v>
      </c>
      <c r="C226" s="14" t="s">
        <v>699</v>
      </c>
      <c r="D226" s="14">
        <v>100</v>
      </c>
      <c r="P226" s="24">
        <v>8</v>
      </c>
      <c r="Q226" s="24">
        <v>2</v>
      </c>
    </row>
    <row r="227" spans="1:17" ht="16.5" x14ac:dyDescent="0.2">
      <c r="A227" s="14">
        <v>224</v>
      </c>
      <c r="B227" s="14">
        <v>3104</v>
      </c>
      <c r="C227" s="14" t="s">
        <v>700</v>
      </c>
      <c r="D227" s="14">
        <v>100</v>
      </c>
      <c r="P227" s="24">
        <v>8</v>
      </c>
      <c r="Q227" s="24">
        <v>2</v>
      </c>
    </row>
    <row r="228" spans="1:17" ht="16.5" x14ac:dyDescent="0.2">
      <c r="A228" s="14">
        <v>225</v>
      </c>
      <c r="B228" s="14">
        <v>3105</v>
      </c>
      <c r="C228" s="14" t="s">
        <v>701</v>
      </c>
      <c r="D228" s="14">
        <v>100</v>
      </c>
      <c r="P228" s="24">
        <v>8</v>
      </c>
      <c r="Q228" s="24">
        <v>2</v>
      </c>
    </row>
    <row r="229" spans="1:17" ht="16.5" x14ac:dyDescent="0.2">
      <c r="A229" s="14">
        <v>226</v>
      </c>
      <c r="B229" s="14">
        <v>3106</v>
      </c>
      <c r="C229" s="14" t="s">
        <v>702</v>
      </c>
      <c r="D229" s="14">
        <v>100</v>
      </c>
      <c r="P229" s="24">
        <v>9</v>
      </c>
      <c r="Q229" s="24">
        <v>2</v>
      </c>
    </row>
    <row r="230" spans="1:17" ht="16.5" x14ac:dyDescent="0.2">
      <c r="A230" s="14">
        <v>227</v>
      </c>
      <c r="B230" s="14">
        <v>3107</v>
      </c>
      <c r="C230" s="14" t="s">
        <v>703</v>
      </c>
      <c r="D230" s="14">
        <v>100</v>
      </c>
      <c r="P230" s="24">
        <v>9</v>
      </c>
      <c r="Q230" s="24">
        <v>2</v>
      </c>
    </row>
    <row r="231" spans="1:17" ht="16.5" x14ac:dyDescent="0.2">
      <c r="A231" s="14">
        <v>228</v>
      </c>
      <c r="B231" s="14">
        <v>3108</v>
      </c>
      <c r="C231" s="14" t="s">
        <v>704</v>
      </c>
      <c r="D231" s="14">
        <v>100</v>
      </c>
      <c r="P231" s="24">
        <v>9</v>
      </c>
      <c r="Q231" s="24">
        <v>2</v>
      </c>
    </row>
    <row r="232" spans="1:17" ht="16.5" x14ac:dyDescent="0.2">
      <c r="A232" s="14">
        <v>229</v>
      </c>
      <c r="B232" s="14">
        <v>3109</v>
      </c>
      <c r="C232" s="14" t="s">
        <v>705</v>
      </c>
      <c r="D232" s="14">
        <v>100</v>
      </c>
      <c r="P232" s="24">
        <v>9</v>
      </c>
      <c r="Q232" s="24">
        <v>2</v>
      </c>
    </row>
    <row r="233" spans="1:17" ht="16.5" x14ac:dyDescent="0.2">
      <c r="A233" s="14">
        <v>230</v>
      </c>
      <c r="B233" s="14">
        <v>3110</v>
      </c>
      <c r="C233" s="14" t="s">
        <v>706</v>
      </c>
      <c r="D233" s="14">
        <v>100</v>
      </c>
      <c r="P233" s="24">
        <v>9</v>
      </c>
      <c r="Q233" s="24">
        <v>2</v>
      </c>
    </row>
    <row r="234" spans="1:17" ht="16.5" x14ac:dyDescent="0.2">
      <c r="A234" s="14">
        <v>231</v>
      </c>
      <c r="B234" s="14">
        <v>3111</v>
      </c>
      <c r="C234" s="14" t="s">
        <v>707</v>
      </c>
      <c r="D234" s="14">
        <v>100</v>
      </c>
      <c r="P234" s="24">
        <v>9</v>
      </c>
      <c r="Q234" s="24">
        <v>2</v>
      </c>
    </row>
    <row r="235" spans="1:17" ht="16.5" x14ac:dyDescent="0.2">
      <c r="A235" s="14">
        <v>232</v>
      </c>
      <c r="B235" s="14">
        <v>3112</v>
      </c>
      <c r="C235" s="14" t="s">
        <v>708</v>
      </c>
      <c r="D235" s="14">
        <v>100</v>
      </c>
      <c r="P235" s="24">
        <v>9</v>
      </c>
      <c r="Q235" s="24">
        <v>2</v>
      </c>
    </row>
    <row r="236" spans="1:17" ht="16.5" x14ac:dyDescent="0.2">
      <c r="A236" s="14">
        <v>233</v>
      </c>
      <c r="B236" s="14">
        <v>3113</v>
      </c>
      <c r="C236" s="14" t="s">
        <v>709</v>
      </c>
      <c r="D236" s="14">
        <v>100</v>
      </c>
      <c r="P236" s="24">
        <v>9</v>
      </c>
      <c r="Q236" s="24">
        <v>2</v>
      </c>
    </row>
    <row r="237" spans="1:17" ht="16.5" x14ac:dyDescent="0.2">
      <c r="A237" s="14">
        <v>234</v>
      </c>
      <c r="B237" s="14">
        <v>3114</v>
      </c>
      <c r="C237" s="14" t="s">
        <v>710</v>
      </c>
      <c r="D237" s="14">
        <v>100</v>
      </c>
      <c r="P237" s="24">
        <v>9</v>
      </c>
      <c r="Q237" s="24">
        <v>2</v>
      </c>
    </row>
    <row r="238" spans="1:17" ht="16.5" x14ac:dyDescent="0.2">
      <c r="A238" s="14">
        <v>235</v>
      </c>
      <c r="B238" s="14">
        <v>3115</v>
      </c>
      <c r="C238" s="14" t="s">
        <v>711</v>
      </c>
      <c r="D238" s="14">
        <v>100</v>
      </c>
      <c r="P238" s="24">
        <v>9</v>
      </c>
      <c r="Q238" s="24">
        <v>2</v>
      </c>
    </row>
    <row r="239" spans="1:17" ht="16.5" x14ac:dyDescent="0.2">
      <c r="A239" s="14">
        <v>236</v>
      </c>
      <c r="B239" s="14">
        <v>3116</v>
      </c>
      <c r="C239" s="14" t="s">
        <v>712</v>
      </c>
      <c r="D239" s="14">
        <v>100</v>
      </c>
      <c r="P239" s="24">
        <v>9</v>
      </c>
      <c r="Q239" s="24">
        <v>2</v>
      </c>
    </row>
    <row r="240" spans="1:17" ht="16.5" x14ac:dyDescent="0.2">
      <c r="A240" s="14">
        <v>237</v>
      </c>
      <c r="B240" s="14">
        <v>3117</v>
      </c>
      <c r="C240" s="14" t="s">
        <v>713</v>
      </c>
      <c r="D240" s="14">
        <v>100</v>
      </c>
      <c r="P240" s="24">
        <v>9</v>
      </c>
      <c r="Q240" s="24">
        <v>2</v>
      </c>
    </row>
    <row r="241" spans="1:17" ht="16.5" x14ac:dyDescent="0.2">
      <c r="A241" s="14">
        <v>238</v>
      </c>
      <c r="B241" s="14">
        <v>3118</v>
      </c>
      <c r="C241" s="14" t="s">
        <v>714</v>
      </c>
      <c r="D241" s="14">
        <v>100</v>
      </c>
      <c r="P241" s="24">
        <v>9</v>
      </c>
      <c r="Q241" s="24">
        <v>2</v>
      </c>
    </row>
    <row r="242" spans="1:17" ht="16.5" x14ac:dyDescent="0.2">
      <c r="A242" s="14">
        <v>239</v>
      </c>
      <c r="B242" s="14">
        <v>3119</v>
      </c>
      <c r="C242" s="14" t="s">
        <v>715</v>
      </c>
      <c r="D242" s="14">
        <v>100</v>
      </c>
      <c r="P242" s="24">
        <v>9</v>
      </c>
      <c r="Q242" s="24">
        <v>2</v>
      </c>
    </row>
    <row r="243" spans="1:17" ht="16.5" x14ac:dyDescent="0.2">
      <c r="A243" s="14">
        <v>240</v>
      </c>
      <c r="B243" s="14">
        <v>3120</v>
      </c>
      <c r="C243" s="14" t="s">
        <v>716</v>
      </c>
      <c r="D243" s="14">
        <v>100</v>
      </c>
      <c r="P243" s="24">
        <v>9</v>
      </c>
      <c r="Q243" s="24">
        <v>2</v>
      </c>
    </row>
    <row r="244" spans="1:17" ht="16.5" x14ac:dyDescent="0.2">
      <c r="A244" s="14">
        <v>241</v>
      </c>
      <c r="B244" s="14">
        <v>4001</v>
      </c>
      <c r="C244" s="14" t="s">
        <v>717</v>
      </c>
      <c r="D244" s="14">
        <v>100</v>
      </c>
      <c r="P244" s="24">
        <v>1</v>
      </c>
      <c r="Q244" s="24">
        <v>1</v>
      </c>
    </row>
    <row r="245" spans="1:17" ht="16.5" x14ac:dyDescent="0.2">
      <c r="A245" s="14">
        <v>242</v>
      </c>
      <c r="B245" s="14">
        <v>4002</v>
      </c>
      <c r="C245" s="14" t="s">
        <v>718</v>
      </c>
      <c r="D245" s="14">
        <v>100</v>
      </c>
      <c r="P245" s="24">
        <v>1</v>
      </c>
      <c r="Q245" s="24">
        <v>1</v>
      </c>
    </row>
    <row r="246" spans="1:17" ht="16.5" x14ac:dyDescent="0.2">
      <c r="A246" s="14">
        <v>243</v>
      </c>
      <c r="B246" s="14">
        <v>4003</v>
      </c>
      <c r="C246" s="14" t="s">
        <v>719</v>
      </c>
      <c r="D246" s="14">
        <v>100</v>
      </c>
      <c r="P246" s="24">
        <v>1</v>
      </c>
      <c r="Q246" s="24">
        <v>1</v>
      </c>
    </row>
    <row r="247" spans="1:17" ht="16.5" x14ac:dyDescent="0.2">
      <c r="A247" s="14">
        <v>244</v>
      </c>
      <c r="B247" s="14">
        <v>4004</v>
      </c>
      <c r="C247" s="14" t="s">
        <v>720</v>
      </c>
      <c r="D247" s="14">
        <v>100</v>
      </c>
      <c r="P247" s="24">
        <v>1</v>
      </c>
      <c r="Q247" s="24">
        <v>1</v>
      </c>
    </row>
    <row r="248" spans="1:17" ht="16.5" x14ac:dyDescent="0.2">
      <c r="A248" s="14">
        <v>245</v>
      </c>
      <c r="B248" s="14">
        <v>4005</v>
      </c>
      <c r="C248" s="14" t="s">
        <v>721</v>
      </c>
      <c r="D248" s="14">
        <v>100</v>
      </c>
      <c r="P248" s="24">
        <v>1</v>
      </c>
      <c r="Q248" s="24">
        <v>1</v>
      </c>
    </row>
    <row r="249" spans="1:17" ht="16.5" x14ac:dyDescent="0.2">
      <c r="A249" s="14">
        <v>246</v>
      </c>
      <c r="B249" s="14">
        <v>4006</v>
      </c>
      <c r="C249" s="14" t="s">
        <v>722</v>
      </c>
      <c r="D249" s="14">
        <v>100</v>
      </c>
      <c r="P249" s="24">
        <v>1</v>
      </c>
      <c r="Q249" s="24">
        <v>1</v>
      </c>
    </row>
    <row r="250" spans="1:17" ht="16.5" x14ac:dyDescent="0.2">
      <c r="A250" s="14">
        <v>247</v>
      </c>
      <c r="B250" s="14">
        <v>4007</v>
      </c>
      <c r="C250" s="14" t="s">
        <v>723</v>
      </c>
      <c r="D250" s="14">
        <v>100</v>
      </c>
      <c r="P250" s="24">
        <v>2</v>
      </c>
      <c r="Q250" s="24">
        <v>1</v>
      </c>
    </row>
    <row r="251" spans="1:17" ht="16.5" x14ac:dyDescent="0.2">
      <c r="A251" s="14">
        <v>248</v>
      </c>
      <c r="B251" s="14">
        <v>4008</v>
      </c>
      <c r="C251" s="14" t="s">
        <v>724</v>
      </c>
      <c r="D251" s="14">
        <v>100</v>
      </c>
      <c r="P251" s="24">
        <v>2</v>
      </c>
      <c r="Q251" s="24">
        <v>1</v>
      </c>
    </row>
    <row r="252" spans="1:17" ht="16.5" x14ac:dyDescent="0.2">
      <c r="A252" s="14">
        <v>249</v>
      </c>
      <c r="B252" s="14">
        <v>4009</v>
      </c>
      <c r="C252" s="14" t="s">
        <v>725</v>
      </c>
      <c r="D252" s="14">
        <v>100</v>
      </c>
      <c r="P252" s="24">
        <v>2</v>
      </c>
      <c r="Q252" s="24">
        <v>1</v>
      </c>
    </row>
    <row r="253" spans="1:17" ht="16.5" x14ac:dyDescent="0.2">
      <c r="A253" s="14">
        <v>250</v>
      </c>
      <c r="B253" s="14">
        <v>4010</v>
      </c>
      <c r="C253" s="14" t="s">
        <v>726</v>
      </c>
      <c r="D253" s="14">
        <v>100</v>
      </c>
      <c r="P253" s="24">
        <v>2</v>
      </c>
      <c r="Q253" s="24">
        <v>1</v>
      </c>
    </row>
    <row r="254" spans="1:17" ht="16.5" x14ac:dyDescent="0.2">
      <c r="A254" s="14">
        <v>251</v>
      </c>
      <c r="B254" s="14">
        <v>4011</v>
      </c>
      <c r="C254" s="14" t="s">
        <v>727</v>
      </c>
      <c r="D254" s="14">
        <v>100</v>
      </c>
      <c r="P254" s="24">
        <v>2</v>
      </c>
      <c r="Q254" s="24">
        <v>1</v>
      </c>
    </row>
    <row r="255" spans="1:17" ht="16.5" x14ac:dyDescent="0.2">
      <c r="A255" s="14">
        <v>252</v>
      </c>
      <c r="B255" s="14">
        <v>4012</v>
      </c>
      <c r="C255" s="14" t="s">
        <v>728</v>
      </c>
      <c r="D255" s="14">
        <v>100</v>
      </c>
      <c r="P255" s="24">
        <v>2</v>
      </c>
      <c r="Q255" s="24">
        <v>1</v>
      </c>
    </row>
    <row r="256" spans="1:17" ht="16.5" x14ac:dyDescent="0.2">
      <c r="A256" s="14">
        <v>253</v>
      </c>
      <c r="B256" s="14">
        <v>4013</v>
      </c>
      <c r="C256" s="14" t="s">
        <v>729</v>
      </c>
      <c r="D256" s="14">
        <v>100</v>
      </c>
      <c r="P256" s="24">
        <v>2</v>
      </c>
      <c r="Q256" s="24">
        <v>1</v>
      </c>
    </row>
    <row r="257" spans="1:17" ht="16.5" x14ac:dyDescent="0.2">
      <c r="A257" s="14">
        <v>254</v>
      </c>
      <c r="B257" s="14">
        <v>4014</v>
      </c>
      <c r="C257" s="14" t="s">
        <v>730</v>
      </c>
      <c r="D257" s="14">
        <v>100</v>
      </c>
      <c r="P257" s="24">
        <v>2</v>
      </c>
      <c r="Q257" s="24">
        <v>1</v>
      </c>
    </row>
    <row r="258" spans="1:17" ht="16.5" x14ac:dyDescent="0.2">
      <c r="A258" s="14">
        <v>255</v>
      </c>
      <c r="B258" s="14">
        <v>4015</v>
      </c>
      <c r="C258" s="14" t="s">
        <v>731</v>
      </c>
      <c r="D258" s="14">
        <v>100</v>
      </c>
      <c r="P258" s="24">
        <v>2</v>
      </c>
      <c r="Q258" s="24">
        <v>1</v>
      </c>
    </row>
    <row r="259" spans="1:17" ht="16.5" x14ac:dyDescent="0.2">
      <c r="A259" s="14">
        <v>256</v>
      </c>
      <c r="B259" s="14">
        <v>4016</v>
      </c>
      <c r="C259" s="14" t="s">
        <v>732</v>
      </c>
      <c r="D259" s="14">
        <v>100</v>
      </c>
      <c r="P259" s="24">
        <v>3</v>
      </c>
      <c r="Q259" s="24">
        <v>1</v>
      </c>
    </row>
    <row r="260" spans="1:17" ht="16.5" x14ac:dyDescent="0.2">
      <c r="A260" s="14">
        <v>257</v>
      </c>
      <c r="B260" s="14">
        <v>4017</v>
      </c>
      <c r="C260" s="14" t="s">
        <v>733</v>
      </c>
      <c r="D260" s="14">
        <v>100</v>
      </c>
      <c r="P260" s="24">
        <v>3</v>
      </c>
      <c r="Q260" s="24">
        <v>1</v>
      </c>
    </row>
    <row r="261" spans="1:17" ht="16.5" x14ac:dyDescent="0.2">
      <c r="A261" s="14">
        <v>258</v>
      </c>
      <c r="B261" s="14">
        <v>4018</v>
      </c>
      <c r="C261" s="14" t="s">
        <v>734</v>
      </c>
      <c r="D261" s="14">
        <v>100</v>
      </c>
      <c r="P261" s="24">
        <v>3</v>
      </c>
      <c r="Q261" s="24">
        <v>1</v>
      </c>
    </row>
    <row r="262" spans="1:17" ht="16.5" x14ac:dyDescent="0.2">
      <c r="A262" s="14">
        <v>259</v>
      </c>
      <c r="B262" s="14">
        <v>4019</v>
      </c>
      <c r="C262" s="14" t="s">
        <v>735</v>
      </c>
      <c r="D262" s="14">
        <v>100</v>
      </c>
      <c r="P262" s="24">
        <v>3</v>
      </c>
      <c r="Q262" s="24">
        <v>1</v>
      </c>
    </row>
    <row r="263" spans="1:17" ht="16.5" x14ac:dyDescent="0.2">
      <c r="A263" s="14">
        <v>260</v>
      </c>
      <c r="B263" s="14">
        <v>4020</v>
      </c>
      <c r="C263" s="14" t="s">
        <v>736</v>
      </c>
      <c r="D263" s="14">
        <v>100</v>
      </c>
      <c r="P263" s="24">
        <v>3</v>
      </c>
      <c r="Q263" s="24">
        <v>1</v>
      </c>
    </row>
    <row r="264" spans="1:17" ht="16.5" x14ac:dyDescent="0.2">
      <c r="A264" s="14">
        <v>261</v>
      </c>
      <c r="B264" s="14">
        <v>4021</v>
      </c>
      <c r="C264" s="14" t="s">
        <v>737</v>
      </c>
      <c r="D264" s="14">
        <v>100</v>
      </c>
      <c r="P264" s="24">
        <v>3</v>
      </c>
      <c r="Q264" s="24">
        <v>1</v>
      </c>
    </row>
    <row r="265" spans="1:17" ht="16.5" x14ac:dyDescent="0.2">
      <c r="A265" s="14">
        <v>262</v>
      </c>
      <c r="B265" s="14">
        <v>4022</v>
      </c>
      <c r="C265" s="14" t="s">
        <v>738</v>
      </c>
      <c r="D265" s="14">
        <v>100</v>
      </c>
      <c r="P265" s="24">
        <v>3</v>
      </c>
      <c r="Q265" s="24">
        <v>1</v>
      </c>
    </row>
    <row r="266" spans="1:17" ht="16.5" x14ac:dyDescent="0.2">
      <c r="A266" s="14">
        <v>263</v>
      </c>
      <c r="B266" s="14">
        <v>4023</v>
      </c>
      <c r="C266" s="14" t="s">
        <v>739</v>
      </c>
      <c r="D266" s="14">
        <v>100</v>
      </c>
      <c r="P266" s="24">
        <v>3</v>
      </c>
      <c r="Q266" s="24">
        <v>1</v>
      </c>
    </row>
    <row r="267" spans="1:17" ht="16.5" x14ac:dyDescent="0.2">
      <c r="A267" s="14">
        <v>264</v>
      </c>
      <c r="B267" s="14">
        <v>4024</v>
      </c>
      <c r="C267" s="14" t="s">
        <v>740</v>
      </c>
      <c r="D267" s="14">
        <v>100</v>
      </c>
      <c r="P267" s="24">
        <v>3</v>
      </c>
      <c r="Q267" s="24">
        <v>1</v>
      </c>
    </row>
    <row r="268" spans="1:17" ht="16.5" x14ac:dyDescent="0.2">
      <c r="A268" s="14">
        <v>265</v>
      </c>
      <c r="B268" s="14">
        <v>4025</v>
      </c>
      <c r="C268" s="14" t="s">
        <v>741</v>
      </c>
      <c r="D268" s="14">
        <v>100</v>
      </c>
      <c r="P268" s="24">
        <v>3</v>
      </c>
      <c r="Q268" s="24">
        <v>1</v>
      </c>
    </row>
    <row r="269" spans="1:17" ht="16.5" x14ac:dyDescent="0.2">
      <c r="A269" s="14">
        <v>266</v>
      </c>
      <c r="B269" s="14">
        <v>4026</v>
      </c>
      <c r="C269" s="14" t="s">
        <v>742</v>
      </c>
      <c r="D269" s="14">
        <v>100</v>
      </c>
      <c r="P269" s="24">
        <v>3</v>
      </c>
      <c r="Q269" s="24">
        <v>1</v>
      </c>
    </row>
    <row r="270" spans="1:17" ht="16.5" x14ac:dyDescent="0.2">
      <c r="A270" s="14">
        <v>267</v>
      </c>
      <c r="B270" s="14">
        <v>4027</v>
      </c>
      <c r="C270" s="14" t="s">
        <v>743</v>
      </c>
      <c r="D270" s="14">
        <v>100</v>
      </c>
      <c r="P270" s="24">
        <v>3</v>
      </c>
      <c r="Q270" s="24">
        <v>1</v>
      </c>
    </row>
    <row r="271" spans="1:17" ht="16.5" x14ac:dyDescent="0.2">
      <c r="A271" s="14">
        <v>268</v>
      </c>
      <c r="B271" s="14">
        <v>4028</v>
      </c>
      <c r="C271" s="14" t="s">
        <v>744</v>
      </c>
      <c r="D271" s="14">
        <v>100</v>
      </c>
      <c r="P271" s="24">
        <v>3</v>
      </c>
      <c r="Q271" s="24">
        <v>1</v>
      </c>
    </row>
    <row r="272" spans="1:17" ht="16.5" x14ac:dyDescent="0.2">
      <c r="A272" s="14">
        <v>269</v>
      </c>
      <c r="B272" s="14">
        <v>4029</v>
      </c>
      <c r="C272" s="14" t="s">
        <v>745</v>
      </c>
      <c r="D272" s="14">
        <v>100</v>
      </c>
      <c r="P272" s="24">
        <v>3</v>
      </c>
      <c r="Q272" s="24">
        <v>1</v>
      </c>
    </row>
    <row r="273" spans="1:17" ht="16.5" x14ac:dyDescent="0.2">
      <c r="A273" s="14">
        <v>270</v>
      </c>
      <c r="B273" s="14">
        <v>4030</v>
      </c>
      <c r="C273" s="14" t="s">
        <v>746</v>
      </c>
      <c r="D273" s="14">
        <v>100</v>
      </c>
      <c r="P273" s="24">
        <v>3</v>
      </c>
      <c r="Q273" s="24">
        <v>1</v>
      </c>
    </row>
    <row r="274" spans="1:17" ht="16.5" x14ac:dyDescent="0.2">
      <c r="A274" s="14">
        <v>271</v>
      </c>
      <c r="B274" s="14">
        <v>4031</v>
      </c>
      <c r="C274" s="14" t="s">
        <v>747</v>
      </c>
      <c r="D274" s="14">
        <v>100</v>
      </c>
      <c r="P274" s="24">
        <v>4</v>
      </c>
      <c r="Q274" s="24">
        <v>1</v>
      </c>
    </row>
    <row r="275" spans="1:17" ht="16.5" x14ac:dyDescent="0.2">
      <c r="A275" s="14">
        <v>272</v>
      </c>
      <c r="B275" s="14">
        <v>4032</v>
      </c>
      <c r="C275" s="14" t="s">
        <v>748</v>
      </c>
      <c r="D275" s="14">
        <v>100</v>
      </c>
      <c r="P275" s="24">
        <v>4</v>
      </c>
      <c r="Q275" s="24">
        <v>1</v>
      </c>
    </row>
    <row r="276" spans="1:17" ht="16.5" x14ac:dyDescent="0.2">
      <c r="A276" s="14">
        <v>273</v>
      </c>
      <c r="B276" s="14">
        <v>4033</v>
      </c>
      <c r="C276" s="14" t="s">
        <v>749</v>
      </c>
      <c r="D276" s="14">
        <v>100</v>
      </c>
      <c r="P276" s="24">
        <v>4</v>
      </c>
      <c r="Q276" s="24">
        <v>1</v>
      </c>
    </row>
    <row r="277" spans="1:17" ht="16.5" x14ac:dyDescent="0.2">
      <c r="A277" s="14">
        <v>274</v>
      </c>
      <c r="B277" s="14">
        <v>4034</v>
      </c>
      <c r="C277" s="14" t="s">
        <v>750</v>
      </c>
      <c r="D277" s="14">
        <v>100</v>
      </c>
      <c r="P277" s="24">
        <v>4</v>
      </c>
      <c r="Q277" s="24">
        <v>1</v>
      </c>
    </row>
    <row r="278" spans="1:17" ht="16.5" x14ac:dyDescent="0.2">
      <c r="A278" s="14">
        <v>275</v>
      </c>
      <c r="B278" s="14">
        <v>4035</v>
      </c>
      <c r="C278" s="14" t="s">
        <v>751</v>
      </c>
      <c r="D278" s="14">
        <v>100</v>
      </c>
      <c r="P278" s="24">
        <v>4</v>
      </c>
      <c r="Q278" s="24">
        <v>1</v>
      </c>
    </row>
    <row r="279" spans="1:17" ht="16.5" x14ac:dyDescent="0.2">
      <c r="A279" s="14">
        <v>276</v>
      </c>
      <c r="B279" s="14">
        <v>4036</v>
      </c>
      <c r="C279" s="14" t="s">
        <v>752</v>
      </c>
      <c r="D279" s="14">
        <v>100</v>
      </c>
      <c r="P279" s="24">
        <v>4</v>
      </c>
      <c r="Q279" s="24">
        <v>1</v>
      </c>
    </row>
    <row r="280" spans="1:17" ht="16.5" x14ac:dyDescent="0.2">
      <c r="A280" s="14">
        <v>277</v>
      </c>
      <c r="B280" s="14">
        <v>4037</v>
      </c>
      <c r="C280" s="14" t="s">
        <v>753</v>
      </c>
      <c r="D280" s="14">
        <v>100</v>
      </c>
      <c r="P280" s="24">
        <v>4</v>
      </c>
      <c r="Q280" s="24">
        <v>1</v>
      </c>
    </row>
    <row r="281" spans="1:17" ht="16.5" x14ac:dyDescent="0.2">
      <c r="A281" s="14">
        <v>278</v>
      </c>
      <c r="B281" s="14">
        <v>4038</v>
      </c>
      <c r="C281" s="14" t="s">
        <v>754</v>
      </c>
      <c r="D281" s="14">
        <v>100</v>
      </c>
      <c r="P281" s="24">
        <v>4</v>
      </c>
      <c r="Q281" s="24">
        <v>1</v>
      </c>
    </row>
    <row r="282" spans="1:17" ht="16.5" x14ac:dyDescent="0.2">
      <c r="A282" s="14">
        <v>279</v>
      </c>
      <c r="B282" s="14">
        <v>4039</v>
      </c>
      <c r="C282" s="14" t="s">
        <v>755</v>
      </c>
      <c r="D282" s="14">
        <v>100</v>
      </c>
      <c r="P282" s="24">
        <v>4</v>
      </c>
      <c r="Q282" s="24">
        <v>1</v>
      </c>
    </row>
    <row r="283" spans="1:17" ht="16.5" x14ac:dyDescent="0.2">
      <c r="A283" s="14">
        <v>280</v>
      </c>
      <c r="B283" s="14">
        <v>4040</v>
      </c>
      <c r="C283" s="14" t="s">
        <v>756</v>
      </c>
      <c r="D283" s="14">
        <v>100</v>
      </c>
      <c r="P283" s="24">
        <v>4</v>
      </c>
      <c r="Q283" s="24">
        <v>1</v>
      </c>
    </row>
    <row r="284" spans="1:17" ht="16.5" x14ac:dyDescent="0.2">
      <c r="A284" s="14">
        <v>281</v>
      </c>
      <c r="B284" s="14">
        <v>4041</v>
      </c>
      <c r="C284" s="14" t="s">
        <v>757</v>
      </c>
      <c r="D284" s="14">
        <v>100</v>
      </c>
      <c r="P284" s="24">
        <v>4</v>
      </c>
      <c r="Q284" s="24">
        <v>1</v>
      </c>
    </row>
    <row r="285" spans="1:17" ht="16.5" x14ac:dyDescent="0.2">
      <c r="A285" s="14">
        <v>282</v>
      </c>
      <c r="B285" s="14">
        <v>4042</v>
      </c>
      <c r="C285" s="14" t="s">
        <v>758</v>
      </c>
      <c r="D285" s="14">
        <v>100</v>
      </c>
      <c r="P285" s="24">
        <v>4</v>
      </c>
      <c r="Q285" s="24">
        <v>1</v>
      </c>
    </row>
    <row r="286" spans="1:17" ht="16.5" x14ac:dyDescent="0.2">
      <c r="A286" s="14">
        <v>283</v>
      </c>
      <c r="B286" s="14">
        <v>4043</v>
      </c>
      <c r="C286" s="14" t="s">
        <v>759</v>
      </c>
      <c r="D286" s="14">
        <v>100</v>
      </c>
      <c r="P286" s="24">
        <v>4</v>
      </c>
      <c r="Q286" s="24">
        <v>1</v>
      </c>
    </row>
    <row r="287" spans="1:17" ht="16.5" x14ac:dyDescent="0.2">
      <c r="A287" s="14">
        <v>284</v>
      </c>
      <c r="B287" s="14">
        <v>4044</v>
      </c>
      <c r="C287" s="14" t="s">
        <v>760</v>
      </c>
      <c r="D287" s="14">
        <v>100</v>
      </c>
      <c r="P287" s="24">
        <v>4</v>
      </c>
      <c r="Q287" s="24">
        <v>1</v>
      </c>
    </row>
    <row r="288" spans="1:17" ht="16.5" x14ac:dyDescent="0.2">
      <c r="A288" s="14">
        <v>285</v>
      </c>
      <c r="B288" s="14">
        <v>4045</v>
      </c>
      <c r="C288" s="14" t="s">
        <v>761</v>
      </c>
      <c r="D288" s="14">
        <v>100</v>
      </c>
      <c r="P288" s="24">
        <v>4</v>
      </c>
      <c r="Q288" s="24">
        <v>1</v>
      </c>
    </row>
    <row r="289" spans="1:17" ht="16.5" x14ac:dyDescent="0.2">
      <c r="A289" s="14">
        <v>286</v>
      </c>
      <c r="B289" s="14">
        <v>4046</v>
      </c>
      <c r="C289" s="14" t="s">
        <v>762</v>
      </c>
      <c r="D289" s="14">
        <v>100</v>
      </c>
      <c r="P289" s="24">
        <v>5</v>
      </c>
      <c r="Q289" s="24">
        <v>1</v>
      </c>
    </row>
    <row r="290" spans="1:17" ht="16.5" x14ac:dyDescent="0.2">
      <c r="A290" s="14">
        <v>287</v>
      </c>
      <c r="B290" s="14">
        <v>4047</v>
      </c>
      <c r="C290" s="14" t="s">
        <v>763</v>
      </c>
      <c r="D290" s="14">
        <v>100</v>
      </c>
      <c r="P290" s="24">
        <v>5</v>
      </c>
      <c r="Q290" s="24">
        <v>1</v>
      </c>
    </row>
    <row r="291" spans="1:17" ht="16.5" x14ac:dyDescent="0.2">
      <c r="A291" s="14">
        <v>288</v>
      </c>
      <c r="B291" s="14">
        <v>4048</v>
      </c>
      <c r="C291" s="14" t="s">
        <v>764</v>
      </c>
      <c r="D291" s="14">
        <v>100</v>
      </c>
      <c r="P291" s="24">
        <v>5</v>
      </c>
      <c r="Q291" s="24">
        <v>1</v>
      </c>
    </row>
    <row r="292" spans="1:17" ht="16.5" x14ac:dyDescent="0.2">
      <c r="A292" s="14">
        <v>289</v>
      </c>
      <c r="B292" s="14">
        <v>4049</v>
      </c>
      <c r="C292" s="14" t="s">
        <v>765</v>
      </c>
      <c r="D292" s="14">
        <v>100</v>
      </c>
      <c r="P292" s="24">
        <v>5</v>
      </c>
      <c r="Q292" s="24">
        <v>1</v>
      </c>
    </row>
    <row r="293" spans="1:17" ht="16.5" x14ac:dyDescent="0.2">
      <c r="A293" s="14">
        <v>290</v>
      </c>
      <c r="B293" s="14">
        <v>4050</v>
      </c>
      <c r="C293" s="14" t="s">
        <v>766</v>
      </c>
      <c r="D293" s="14">
        <v>100</v>
      </c>
      <c r="P293" s="24">
        <v>5</v>
      </c>
      <c r="Q293" s="24">
        <v>1</v>
      </c>
    </row>
    <row r="294" spans="1:17" ht="16.5" x14ac:dyDescent="0.2">
      <c r="A294" s="14">
        <v>291</v>
      </c>
      <c r="B294" s="14">
        <v>4051</v>
      </c>
      <c r="C294" s="14" t="s">
        <v>767</v>
      </c>
      <c r="D294" s="14">
        <v>100</v>
      </c>
      <c r="P294" s="24">
        <v>5</v>
      </c>
      <c r="Q294" s="24">
        <v>1</v>
      </c>
    </row>
    <row r="295" spans="1:17" ht="16.5" x14ac:dyDescent="0.2">
      <c r="A295" s="14">
        <v>292</v>
      </c>
      <c r="B295" s="14">
        <v>4052</v>
      </c>
      <c r="C295" s="14" t="s">
        <v>768</v>
      </c>
      <c r="D295" s="14">
        <v>100</v>
      </c>
      <c r="P295" s="24">
        <v>5</v>
      </c>
      <c r="Q295" s="24">
        <v>1</v>
      </c>
    </row>
    <row r="296" spans="1:17" ht="16.5" x14ac:dyDescent="0.2">
      <c r="A296" s="14">
        <v>293</v>
      </c>
      <c r="B296" s="14">
        <v>4053</v>
      </c>
      <c r="C296" s="14" t="s">
        <v>769</v>
      </c>
      <c r="D296" s="14">
        <v>100</v>
      </c>
      <c r="P296" s="24">
        <v>5</v>
      </c>
      <c r="Q296" s="24">
        <v>1</v>
      </c>
    </row>
    <row r="297" spans="1:17" ht="16.5" x14ac:dyDescent="0.2">
      <c r="A297" s="14">
        <v>294</v>
      </c>
      <c r="B297" s="14">
        <v>4054</v>
      </c>
      <c r="C297" s="14" t="s">
        <v>770</v>
      </c>
      <c r="D297" s="14">
        <v>100</v>
      </c>
      <c r="P297" s="24">
        <v>5</v>
      </c>
      <c r="Q297" s="24">
        <v>1</v>
      </c>
    </row>
    <row r="298" spans="1:17" ht="16.5" x14ac:dyDescent="0.2">
      <c r="A298" s="14">
        <v>295</v>
      </c>
      <c r="B298" s="14">
        <v>4055</v>
      </c>
      <c r="C298" s="14" t="s">
        <v>771</v>
      </c>
      <c r="D298" s="14">
        <v>100</v>
      </c>
      <c r="P298" s="24">
        <v>5</v>
      </c>
      <c r="Q298" s="24">
        <v>1</v>
      </c>
    </row>
    <row r="299" spans="1:17" ht="16.5" x14ac:dyDescent="0.2">
      <c r="A299" s="14">
        <v>296</v>
      </c>
      <c r="B299" s="14">
        <v>4056</v>
      </c>
      <c r="C299" s="14" t="s">
        <v>772</v>
      </c>
      <c r="D299" s="14">
        <v>100</v>
      </c>
      <c r="P299" s="24">
        <v>5</v>
      </c>
      <c r="Q299" s="24">
        <v>1</v>
      </c>
    </row>
    <row r="300" spans="1:17" ht="16.5" x14ac:dyDescent="0.2">
      <c r="A300" s="14">
        <v>297</v>
      </c>
      <c r="B300" s="14">
        <v>4057</v>
      </c>
      <c r="C300" s="14" t="s">
        <v>773</v>
      </c>
      <c r="D300" s="14">
        <v>100</v>
      </c>
      <c r="P300" s="24">
        <v>5</v>
      </c>
      <c r="Q300" s="24">
        <v>1</v>
      </c>
    </row>
    <row r="301" spans="1:17" ht="16.5" x14ac:dyDescent="0.2">
      <c r="A301" s="14">
        <v>298</v>
      </c>
      <c r="B301" s="14">
        <v>4058</v>
      </c>
      <c r="C301" s="14" t="s">
        <v>774</v>
      </c>
      <c r="D301" s="14">
        <v>100</v>
      </c>
      <c r="P301" s="24">
        <v>5</v>
      </c>
      <c r="Q301" s="24">
        <v>1</v>
      </c>
    </row>
    <row r="302" spans="1:17" ht="16.5" x14ac:dyDescent="0.2">
      <c r="A302" s="14">
        <v>299</v>
      </c>
      <c r="B302" s="14">
        <v>4059</v>
      </c>
      <c r="C302" s="14" t="s">
        <v>775</v>
      </c>
      <c r="D302" s="14">
        <v>100</v>
      </c>
      <c r="P302" s="24">
        <v>5</v>
      </c>
      <c r="Q302" s="24">
        <v>1</v>
      </c>
    </row>
    <row r="303" spans="1:17" ht="16.5" x14ac:dyDescent="0.2">
      <c r="A303" s="14">
        <v>300</v>
      </c>
      <c r="B303" s="14">
        <v>4060</v>
      </c>
      <c r="C303" s="14" t="s">
        <v>776</v>
      </c>
      <c r="D303" s="14">
        <v>100</v>
      </c>
      <c r="P303" s="24">
        <v>5</v>
      </c>
      <c r="Q303" s="24">
        <v>1</v>
      </c>
    </row>
    <row r="304" spans="1:17" ht="16.5" x14ac:dyDescent="0.2">
      <c r="A304" s="14">
        <v>301</v>
      </c>
      <c r="B304" s="14">
        <v>4061</v>
      </c>
      <c r="C304" s="14" t="s">
        <v>777</v>
      </c>
      <c r="D304" s="14">
        <v>100</v>
      </c>
      <c r="P304" s="24">
        <v>6</v>
      </c>
      <c r="Q304" s="24">
        <v>1</v>
      </c>
    </row>
    <row r="305" spans="1:17" ht="16.5" x14ac:dyDescent="0.2">
      <c r="A305" s="14">
        <v>302</v>
      </c>
      <c r="B305" s="14">
        <v>4062</v>
      </c>
      <c r="C305" s="14" t="s">
        <v>778</v>
      </c>
      <c r="D305" s="14">
        <v>100</v>
      </c>
      <c r="P305" s="24">
        <v>6</v>
      </c>
      <c r="Q305" s="24">
        <v>1</v>
      </c>
    </row>
    <row r="306" spans="1:17" ht="16.5" x14ac:dyDescent="0.2">
      <c r="A306" s="14">
        <v>303</v>
      </c>
      <c r="B306" s="14">
        <v>4063</v>
      </c>
      <c r="C306" s="14" t="s">
        <v>779</v>
      </c>
      <c r="D306" s="14">
        <v>100</v>
      </c>
      <c r="P306" s="24">
        <v>6</v>
      </c>
      <c r="Q306" s="24">
        <v>1</v>
      </c>
    </row>
    <row r="307" spans="1:17" ht="16.5" x14ac:dyDescent="0.2">
      <c r="A307" s="14">
        <v>304</v>
      </c>
      <c r="B307" s="14">
        <v>4064</v>
      </c>
      <c r="C307" s="14" t="s">
        <v>780</v>
      </c>
      <c r="D307" s="14">
        <v>100</v>
      </c>
      <c r="P307" s="24">
        <v>6</v>
      </c>
      <c r="Q307" s="24">
        <v>1</v>
      </c>
    </row>
    <row r="308" spans="1:17" ht="16.5" x14ac:dyDescent="0.2">
      <c r="A308" s="14">
        <v>305</v>
      </c>
      <c r="B308" s="14">
        <v>4065</v>
      </c>
      <c r="C308" s="14" t="s">
        <v>781</v>
      </c>
      <c r="D308" s="14">
        <v>100</v>
      </c>
      <c r="P308" s="24">
        <v>6</v>
      </c>
      <c r="Q308" s="24">
        <v>1</v>
      </c>
    </row>
    <row r="309" spans="1:17" ht="16.5" x14ac:dyDescent="0.2">
      <c r="A309" s="14">
        <v>306</v>
      </c>
      <c r="B309" s="14">
        <v>4066</v>
      </c>
      <c r="C309" s="14" t="s">
        <v>782</v>
      </c>
      <c r="D309" s="14">
        <v>100</v>
      </c>
      <c r="P309" s="24">
        <v>6</v>
      </c>
      <c r="Q309" s="24">
        <v>1</v>
      </c>
    </row>
    <row r="310" spans="1:17" ht="16.5" x14ac:dyDescent="0.2">
      <c r="A310" s="14">
        <v>307</v>
      </c>
      <c r="B310" s="14">
        <v>4067</v>
      </c>
      <c r="C310" s="14" t="s">
        <v>783</v>
      </c>
      <c r="D310" s="14">
        <v>100</v>
      </c>
      <c r="P310" s="24">
        <v>6</v>
      </c>
      <c r="Q310" s="24">
        <v>1</v>
      </c>
    </row>
    <row r="311" spans="1:17" ht="16.5" x14ac:dyDescent="0.2">
      <c r="A311" s="14">
        <v>308</v>
      </c>
      <c r="B311" s="14">
        <v>4068</v>
      </c>
      <c r="C311" s="14" t="s">
        <v>784</v>
      </c>
      <c r="D311" s="14">
        <v>100</v>
      </c>
      <c r="P311" s="24">
        <v>6</v>
      </c>
      <c r="Q311" s="24">
        <v>1</v>
      </c>
    </row>
    <row r="312" spans="1:17" ht="16.5" x14ac:dyDescent="0.2">
      <c r="A312" s="14">
        <v>309</v>
      </c>
      <c r="B312" s="14">
        <v>4069</v>
      </c>
      <c r="C312" s="14" t="s">
        <v>785</v>
      </c>
      <c r="D312" s="14">
        <v>100</v>
      </c>
      <c r="P312" s="24">
        <v>6</v>
      </c>
      <c r="Q312" s="24">
        <v>1</v>
      </c>
    </row>
    <row r="313" spans="1:17" ht="16.5" x14ac:dyDescent="0.2">
      <c r="A313" s="14">
        <v>310</v>
      </c>
      <c r="B313" s="14">
        <v>4070</v>
      </c>
      <c r="C313" s="14" t="s">
        <v>786</v>
      </c>
      <c r="D313" s="14">
        <v>100</v>
      </c>
      <c r="P313" s="24">
        <v>6</v>
      </c>
      <c r="Q313" s="24">
        <v>1</v>
      </c>
    </row>
    <row r="314" spans="1:17" ht="16.5" x14ac:dyDescent="0.2">
      <c r="A314" s="14">
        <v>311</v>
      </c>
      <c r="B314" s="14">
        <v>4071</v>
      </c>
      <c r="C314" s="14" t="s">
        <v>787</v>
      </c>
      <c r="D314" s="14">
        <v>100</v>
      </c>
      <c r="P314" s="24">
        <v>6</v>
      </c>
      <c r="Q314" s="24">
        <v>1</v>
      </c>
    </row>
    <row r="315" spans="1:17" ht="16.5" x14ac:dyDescent="0.2">
      <c r="A315" s="14">
        <v>312</v>
      </c>
      <c r="B315" s="14">
        <v>4072</v>
      </c>
      <c r="C315" s="14" t="s">
        <v>788</v>
      </c>
      <c r="D315" s="14">
        <v>100</v>
      </c>
      <c r="P315" s="24">
        <v>6</v>
      </c>
      <c r="Q315" s="24">
        <v>1</v>
      </c>
    </row>
    <row r="316" spans="1:17" ht="16.5" x14ac:dyDescent="0.2">
      <c r="A316" s="14">
        <v>313</v>
      </c>
      <c r="B316" s="14">
        <v>4073</v>
      </c>
      <c r="C316" s="14" t="s">
        <v>789</v>
      </c>
      <c r="D316" s="14">
        <v>100</v>
      </c>
      <c r="P316" s="24">
        <v>6</v>
      </c>
      <c r="Q316" s="24">
        <v>1</v>
      </c>
    </row>
    <row r="317" spans="1:17" ht="16.5" x14ac:dyDescent="0.2">
      <c r="A317" s="14">
        <v>314</v>
      </c>
      <c r="B317" s="14">
        <v>4074</v>
      </c>
      <c r="C317" s="14" t="s">
        <v>790</v>
      </c>
      <c r="D317" s="14">
        <v>100</v>
      </c>
      <c r="P317" s="24">
        <v>6</v>
      </c>
      <c r="Q317" s="24">
        <v>1</v>
      </c>
    </row>
    <row r="318" spans="1:17" ht="16.5" x14ac:dyDescent="0.2">
      <c r="A318" s="14">
        <v>315</v>
      </c>
      <c r="B318" s="14">
        <v>4075</v>
      </c>
      <c r="C318" s="14" t="s">
        <v>791</v>
      </c>
      <c r="D318" s="14">
        <v>100</v>
      </c>
      <c r="P318" s="24">
        <v>6</v>
      </c>
      <c r="Q318" s="24">
        <v>1</v>
      </c>
    </row>
    <row r="319" spans="1:17" ht="16.5" x14ac:dyDescent="0.2">
      <c r="A319" s="14">
        <v>316</v>
      </c>
      <c r="B319" s="14">
        <v>4076</v>
      </c>
      <c r="C319" s="14" t="s">
        <v>792</v>
      </c>
      <c r="D319" s="14">
        <v>100</v>
      </c>
      <c r="P319" s="24">
        <v>7</v>
      </c>
      <c r="Q319" s="24">
        <v>1</v>
      </c>
    </row>
    <row r="320" spans="1:17" ht="16.5" x14ac:dyDescent="0.2">
      <c r="A320" s="14">
        <v>317</v>
      </c>
      <c r="B320" s="14">
        <v>4077</v>
      </c>
      <c r="C320" s="14" t="s">
        <v>793</v>
      </c>
      <c r="D320" s="14">
        <v>100</v>
      </c>
      <c r="P320" s="24">
        <v>7</v>
      </c>
      <c r="Q320" s="24">
        <v>1</v>
      </c>
    </row>
    <row r="321" spans="1:17" ht="16.5" x14ac:dyDescent="0.2">
      <c r="A321" s="14">
        <v>318</v>
      </c>
      <c r="B321" s="14">
        <v>4078</v>
      </c>
      <c r="C321" s="14" t="s">
        <v>794</v>
      </c>
      <c r="D321" s="14">
        <v>100</v>
      </c>
      <c r="P321" s="24">
        <v>7</v>
      </c>
      <c r="Q321" s="24">
        <v>1</v>
      </c>
    </row>
    <row r="322" spans="1:17" ht="16.5" x14ac:dyDescent="0.2">
      <c r="A322" s="14">
        <v>319</v>
      </c>
      <c r="B322" s="14">
        <v>4079</v>
      </c>
      <c r="C322" s="14" t="s">
        <v>795</v>
      </c>
      <c r="D322" s="14">
        <v>100</v>
      </c>
      <c r="P322" s="24">
        <v>7</v>
      </c>
      <c r="Q322" s="24">
        <v>1</v>
      </c>
    </row>
    <row r="323" spans="1:17" ht="16.5" x14ac:dyDescent="0.2">
      <c r="A323" s="14">
        <v>320</v>
      </c>
      <c r="B323" s="14">
        <v>4080</v>
      </c>
      <c r="C323" s="14" t="s">
        <v>796</v>
      </c>
      <c r="D323" s="14">
        <v>100</v>
      </c>
      <c r="P323" s="24">
        <v>7</v>
      </c>
      <c r="Q323" s="24">
        <v>1</v>
      </c>
    </row>
    <row r="324" spans="1:17" ht="16.5" x14ac:dyDescent="0.2">
      <c r="A324" s="14">
        <v>321</v>
      </c>
      <c r="B324" s="14">
        <v>4081</v>
      </c>
      <c r="C324" s="14" t="s">
        <v>797</v>
      </c>
      <c r="D324" s="14">
        <v>100</v>
      </c>
      <c r="P324" s="24">
        <v>7</v>
      </c>
      <c r="Q324" s="24">
        <v>1</v>
      </c>
    </row>
    <row r="325" spans="1:17" ht="16.5" x14ac:dyDescent="0.2">
      <c r="A325" s="14">
        <v>322</v>
      </c>
      <c r="B325" s="14">
        <v>4082</v>
      </c>
      <c r="C325" s="14" t="s">
        <v>798</v>
      </c>
      <c r="D325" s="14">
        <v>100</v>
      </c>
      <c r="P325" s="24">
        <v>7</v>
      </c>
      <c r="Q325" s="24">
        <v>1</v>
      </c>
    </row>
    <row r="326" spans="1:17" ht="16.5" x14ac:dyDescent="0.2">
      <c r="A326" s="14">
        <v>323</v>
      </c>
      <c r="B326" s="14">
        <v>4083</v>
      </c>
      <c r="C326" s="14" t="s">
        <v>799</v>
      </c>
      <c r="D326" s="14">
        <v>100</v>
      </c>
      <c r="P326" s="24">
        <v>7</v>
      </c>
      <c r="Q326" s="24">
        <v>1</v>
      </c>
    </row>
    <row r="327" spans="1:17" ht="16.5" x14ac:dyDescent="0.2">
      <c r="A327" s="14">
        <v>324</v>
      </c>
      <c r="B327" s="14">
        <v>4084</v>
      </c>
      <c r="C327" s="14" t="s">
        <v>800</v>
      </c>
      <c r="D327" s="14">
        <v>100</v>
      </c>
      <c r="P327" s="24">
        <v>7</v>
      </c>
      <c r="Q327" s="24">
        <v>1</v>
      </c>
    </row>
    <row r="328" spans="1:17" ht="16.5" x14ac:dyDescent="0.2">
      <c r="A328" s="14">
        <v>325</v>
      </c>
      <c r="B328" s="14">
        <v>4085</v>
      </c>
      <c r="C328" s="14" t="s">
        <v>801</v>
      </c>
      <c r="D328" s="14">
        <v>100</v>
      </c>
      <c r="P328" s="24">
        <v>7</v>
      </c>
      <c r="Q328" s="24">
        <v>1</v>
      </c>
    </row>
    <row r="329" spans="1:17" ht="16.5" x14ac:dyDescent="0.2">
      <c r="A329" s="14">
        <v>326</v>
      </c>
      <c r="B329" s="14">
        <v>4086</v>
      </c>
      <c r="C329" s="14" t="s">
        <v>802</v>
      </c>
      <c r="D329" s="14">
        <v>100</v>
      </c>
      <c r="P329" s="24">
        <v>7</v>
      </c>
      <c r="Q329" s="24">
        <v>1</v>
      </c>
    </row>
    <row r="330" spans="1:17" ht="16.5" x14ac:dyDescent="0.2">
      <c r="A330" s="14">
        <v>327</v>
      </c>
      <c r="B330" s="14">
        <v>4087</v>
      </c>
      <c r="C330" s="14" t="s">
        <v>803</v>
      </c>
      <c r="D330" s="14">
        <v>100</v>
      </c>
      <c r="P330" s="24">
        <v>7</v>
      </c>
      <c r="Q330" s="24">
        <v>1</v>
      </c>
    </row>
    <row r="331" spans="1:17" ht="16.5" x14ac:dyDescent="0.2">
      <c r="A331" s="14">
        <v>328</v>
      </c>
      <c r="B331" s="14">
        <v>4088</v>
      </c>
      <c r="C331" s="14" t="s">
        <v>804</v>
      </c>
      <c r="D331" s="14">
        <v>100</v>
      </c>
      <c r="P331" s="24">
        <v>7</v>
      </c>
      <c r="Q331" s="24">
        <v>1</v>
      </c>
    </row>
    <row r="332" spans="1:17" ht="16.5" x14ac:dyDescent="0.2">
      <c r="A332" s="14">
        <v>329</v>
      </c>
      <c r="B332" s="14">
        <v>4089</v>
      </c>
      <c r="C332" s="14" t="s">
        <v>805</v>
      </c>
      <c r="D332" s="14">
        <v>100</v>
      </c>
      <c r="P332" s="24">
        <v>7</v>
      </c>
      <c r="Q332" s="24">
        <v>1</v>
      </c>
    </row>
    <row r="333" spans="1:17" ht="16.5" x14ac:dyDescent="0.2">
      <c r="A333" s="14">
        <v>330</v>
      </c>
      <c r="B333" s="14">
        <v>4090</v>
      </c>
      <c r="C333" s="14" t="s">
        <v>806</v>
      </c>
      <c r="D333" s="14">
        <v>100</v>
      </c>
      <c r="P333" s="24">
        <v>7</v>
      </c>
      <c r="Q333" s="24">
        <v>1</v>
      </c>
    </row>
    <row r="334" spans="1:17" ht="16.5" x14ac:dyDescent="0.2">
      <c r="A334" s="14">
        <v>331</v>
      </c>
      <c r="B334" s="14">
        <v>4091</v>
      </c>
      <c r="C334" s="14" t="s">
        <v>807</v>
      </c>
      <c r="D334" s="14">
        <v>100</v>
      </c>
      <c r="P334" s="24">
        <v>8</v>
      </c>
      <c r="Q334" s="24">
        <v>1</v>
      </c>
    </row>
    <row r="335" spans="1:17" ht="16.5" x14ac:dyDescent="0.2">
      <c r="A335" s="14">
        <v>332</v>
      </c>
      <c r="B335" s="14">
        <v>4092</v>
      </c>
      <c r="C335" s="14" t="s">
        <v>808</v>
      </c>
      <c r="D335" s="14">
        <v>100</v>
      </c>
      <c r="P335" s="24">
        <v>8</v>
      </c>
      <c r="Q335" s="24">
        <v>1</v>
      </c>
    </row>
    <row r="336" spans="1:17" ht="16.5" x14ac:dyDescent="0.2">
      <c r="A336" s="14">
        <v>333</v>
      </c>
      <c r="B336" s="14">
        <v>4093</v>
      </c>
      <c r="C336" s="14" t="s">
        <v>809</v>
      </c>
      <c r="D336" s="14">
        <v>100</v>
      </c>
      <c r="P336" s="24">
        <v>8</v>
      </c>
      <c r="Q336" s="24">
        <v>1</v>
      </c>
    </row>
    <row r="337" spans="1:17" ht="16.5" x14ac:dyDescent="0.2">
      <c r="A337" s="14">
        <v>334</v>
      </c>
      <c r="B337" s="14">
        <v>4094</v>
      </c>
      <c r="C337" s="14" t="s">
        <v>810</v>
      </c>
      <c r="D337" s="14">
        <v>100</v>
      </c>
      <c r="P337" s="24">
        <v>8</v>
      </c>
      <c r="Q337" s="24">
        <v>1</v>
      </c>
    </row>
    <row r="338" spans="1:17" ht="16.5" x14ac:dyDescent="0.2">
      <c r="A338" s="14">
        <v>335</v>
      </c>
      <c r="B338" s="14">
        <v>4095</v>
      </c>
      <c r="C338" s="14" t="s">
        <v>811</v>
      </c>
      <c r="D338" s="14">
        <v>100</v>
      </c>
      <c r="P338" s="24">
        <v>8</v>
      </c>
      <c r="Q338" s="24">
        <v>1</v>
      </c>
    </row>
    <row r="339" spans="1:17" ht="16.5" x14ac:dyDescent="0.2">
      <c r="A339" s="14">
        <v>336</v>
      </c>
      <c r="B339" s="14">
        <v>4096</v>
      </c>
      <c r="C339" s="14" t="s">
        <v>812</v>
      </c>
      <c r="D339" s="14">
        <v>100</v>
      </c>
      <c r="P339" s="24">
        <v>8</v>
      </c>
      <c r="Q339" s="24">
        <v>1</v>
      </c>
    </row>
    <row r="340" spans="1:17" ht="16.5" x14ac:dyDescent="0.2">
      <c r="A340" s="14">
        <v>337</v>
      </c>
      <c r="B340" s="14">
        <v>4097</v>
      </c>
      <c r="C340" s="14" t="s">
        <v>813</v>
      </c>
      <c r="D340" s="14">
        <v>100</v>
      </c>
      <c r="P340" s="24">
        <v>8</v>
      </c>
      <c r="Q340" s="24">
        <v>1</v>
      </c>
    </row>
    <row r="341" spans="1:17" ht="16.5" x14ac:dyDescent="0.2">
      <c r="A341" s="14">
        <v>338</v>
      </c>
      <c r="B341" s="14">
        <v>4098</v>
      </c>
      <c r="C341" s="14" t="s">
        <v>814</v>
      </c>
      <c r="D341" s="14">
        <v>100</v>
      </c>
      <c r="P341" s="24">
        <v>8</v>
      </c>
      <c r="Q341" s="24">
        <v>1</v>
      </c>
    </row>
    <row r="342" spans="1:17" ht="16.5" x14ac:dyDescent="0.2">
      <c r="A342" s="14">
        <v>339</v>
      </c>
      <c r="B342" s="14">
        <v>4099</v>
      </c>
      <c r="C342" s="14" t="s">
        <v>815</v>
      </c>
      <c r="D342" s="14">
        <v>100</v>
      </c>
      <c r="P342" s="24">
        <v>8</v>
      </c>
      <c r="Q342" s="24">
        <v>1</v>
      </c>
    </row>
    <row r="343" spans="1:17" ht="16.5" x14ac:dyDescent="0.2">
      <c r="A343" s="14">
        <v>340</v>
      </c>
      <c r="B343" s="14">
        <v>4100</v>
      </c>
      <c r="C343" s="14" t="s">
        <v>816</v>
      </c>
      <c r="D343" s="14">
        <v>100</v>
      </c>
      <c r="P343" s="24">
        <v>8</v>
      </c>
      <c r="Q343" s="24">
        <v>1</v>
      </c>
    </row>
    <row r="344" spans="1:17" ht="16.5" x14ac:dyDescent="0.2">
      <c r="A344" s="14">
        <v>341</v>
      </c>
      <c r="B344" s="14">
        <v>4101</v>
      </c>
      <c r="C344" s="14" t="s">
        <v>817</v>
      </c>
      <c r="D344" s="14">
        <v>100</v>
      </c>
      <c r="P344" s="24">
        <v>8</v>
      </c>
      <c r="Q344" s="24">
        <v>1</v>
      </c>
    </row>
    <row r="345" spans="1:17" ht="16.5" x14ac:dyDescent="0.2">
      <c r="A345" s="14">
        <v>342</v>
      </c>
      <c r="B345" s="14">
        <v>4102</v>
      </c>
      <c r="C345" s="14" t="s">
        <v>818</v>
      </c>
      <c r="D345" s="14">
        <v>100</v>
      </c>
      <c r="P345" s="24">
        <v>8</v>
      </c>
      <c r="Q345" s="24">
        <v>1</v>
      </c>
    </row>
    <row r="346" spans="1:17" ht="16.5" x14ac:dyDescent="0.2">
      <c r="A346" s="14">
        <v>343</v>
      </c>
      <c r="B346" s="14">
        <v>4103</v>
      </c>
      <c r="C346" s="14" t="s">
        <v>819</v>
      </c>
      <c r="D346" s="14">
        <v>100</v>
      </c>
      <c r="P346" s="24">
        <v>8</v>
      </c>
      <c r="Q346" s="24">
        <v>1</v>
      </c>
    </row>
    <row r="347" spans="1:17" ht="16.5" x14ac:dyDescent="0.2">
      <c r="A347" s="14">
        <v>344</v>
      </c>
      <c r="B347" s="14">
        <v>4104</v>
      </c>
      <c r="C347" s="14" t="s">
        <v>820</v>
      </c>
      <c r="D347" s="14">
        <v>100</v>
      </c>
      <c r="P347" s="24">
        <v>8</v>
      </c>
      <c r="Q347" s="24">
        <v>1</v>
      </c>
    </row>
    <row r="348" spans="1:17" ht="16.5" x14ac:dyDescent="0.2">
      <c r="A348" s="14">
        <v>345</v>
      </c>
      <c r="B348" s="14">
        <v>4105</v>
      </c>
      <c r="C348" s="14" t="s">
        <v>821</v>
      </c>
      <c r="D348" s="14">
        <v>100</v>
      </c>
      <c r="P348" s="24">
        <v>8</v>
      </c>
      <c r="Q348" s="24">
        <v>1</v>
      </c>
    </row>
    <row r="349" spans="1:17" ht="16.5" x14ac:dyDescent="0.2">
      <c r="A349" s="14">
        <v>346</v>
      </c>
      <c r="B349" s="14">
        <v>4106</v>
      </c>
      <c r="C349" s="14" t="s">
        <v>822</v>
      </c>
      <c r="D349" s="14">
        <v>100</v>
      </c>
      <c r="P349" s="24">
        <v>9</v>
      </c>
      <c r="Q349" s="24">
        <v>1</v>
      </c>
    </row>
    <row r="350" spans="1:17" ht="16.5" x14ac:dyDescent="0.2">
      <c r="A350" s="14">
        <v>347</v>
      </c>
      <c r="B350" s="14">
        <v>4107</v>
      </c>
      <c r="C350" s="14" t="s">
        <v>823</v>
      </c>
      <c r="D350" s="14">
        <v>100</v>
      </c>
      <c r="P350" s="24">
        <v>9</v>
      </c>
      <c r="Q350" s="24">
        <v>1</v>
      </c>
    </row>
    <row r="351" spans="1:17" ht="16.5" x14ac:dyDescent="0.2">
      <c r="A351" s="14">
        <v>348</v>
      </c>
      <c r="B351" s="14">
        <v>4108</v>
      </c>
      <c r="C351" s="14" t="s">
        <v>824</v>
      </c>
      <c r="D351" s="14">
        <v>100</v>
      </c>
      <c r="P351" s="24">
        <v>9</v>
      </c>
      <c r="Q351" s="24">
        <v>1</v>
      </c>
    </row>
    <row r="352" spans="1:17" ht="16.5" x14ac:dyDescent="0.2">
      <c r="A352" s="14">
        <v>349</v>
      </c>
      <c r="B352" s="14">
        <v>4109</v>
      </c>
      <c r="C352" s="14" t="s">
        <v>825</v>
      </c>
      <c r="D352" s="14">
        <v>100</v>
      </c>
      <c r="P352" s="24">
        <v>9</v>
      </c>
      <c r="Q352" s="24">
        <v>1</v>
      </c>
    </row>
    <row r="353" spans="1:17" ht="16.5" x14ac:dyDescent="0.2">
      <c r="A353" s="14">
        <v>350</v>
      </c>
      <c r="B353" s="14">
        <v>4110</v>
      </c>
      <c r="C353" s="14" t="s">
        <v>826</v>
      </c>
      <c r="D353" s="14">
        <v>100</v>
      </c>
      <c r="P353" s="24">
        <v>9</v>
      </c>
      <c r="Q353" s="24">
        <v>1</v>
      </c>
    </row>
    <row r="354" spans="1:17" ht="16.5" x14ac:dyDescent="0.2">
      <c r="A354" s="14">
        <v>351</v>
      </c>
      <c r="B354" s="14">
        <v>4111</v>
      </c>
      <c r="C354" s="14" t="s">
        <v>827</v>
      </c>
      <c r="D354" s="14">
        <v>100</v>
      </c>
      <c r="P354" s="24">
        <v>9</v>
      </c>
      <c r="Q354" s="24">
        <v>1</v>
      </c>
    </row>
    <row r="355" spans="1:17" ht="16.5" x14ac:dyDescent="0.2">
      <c r="A355" s="14">
        <v>352</v>
      </c>
      <c r="B355" s="14">
        <v>4112</v>
      </c>
      <c r="C355" s="14" t="s">
        <v>828</v>
      </c>
      <c r="D355" s="14">
        <v>100</v>
      </c>
      <c r="P355" s="24">
        <v>9</v>
      </c>
      <c r="Q355" s="24">
        <v>1</v>
      </c>
    </row>
    <row r="356" spans="1:17" ht="16.5" x14ac:dyDescent="0.2">
      <c r="A356" s="14">
        <v>353</v>
      </c>
      <c r="B356" s="14">
        <v>4113</v>
      </c>
      <c r="C356" s="14" t="s">
        <v>829</v>
      </c>
      <c r="D356" s="14">
        <v>100</v>
      </c>
      <c r="P356" s="24">
        <v>9</v>
      </c>
      <c r="Q356" s="24">
        <v>1</v>
      </c>
    </row>
    <row r="357" spans="1:17" ht="16.5" x14ac:dyDescent="0.2">
      <c r="A357" s="14">
        <v>354</v>
      </c>
      <c r="B357" s="14">
        <v>4114</v>
      </c>
      <c r="C357" s="14" t="s">
        <v>830</v>
      </c>
      <c r="D357" s="14">
        <v>100</v>
      </c>
      <c r="P357" s="24">
        <v>9</v>
      </c>
      <c r="Q357" s="24">
        <v>1</v>
      </c>
    </row>
    <row r="358" spans="1:17" ht="16.5" x14ac:dyDescent="0.2">
      <c r="A358" s="14">
        <v>355</v>
      </c>
      <c r="B358" s="14">
        <v>4115</v>
      </c>
      <c r="C358" s="14" t="s">
        <v>831</v>
      </c>
      <c r="D358" s="14">
        <v>100</v>
      </c>
      <c r="P358" s="24">
        <v>9</v>
      </c>
      <c r="Q358" s="24">
        <v>1</v>
      </c>
    </row>
    <row r="359" spans="1:17" ht="16.5" x14ac:dyDescent="0.2">
      <c r="A359" s="14">
        <v>356</v>
      </c>
      <c r="B359" s="14">
        <v>4116</v>
      </c>
      <c r="C359" s="14" t="s">
        <v>832</v>
      </c>
      <c r="D359" s="14">
        <v>100</v>
      </c>
      <c r="P359" s="24">
        <v>9</v>
      </c>
      <c r="Q359" s="24">
        <v>1</v>
      </c>
    </row>
    <row r="360" spans="1:17" ht="16.5" x14ac:dyDescent="0.2">
      <c r="A360" s="14">
        <v>357</v>
      </c>
      <c r="B360" s="14">
        <v>4117</v>
      </c>
      <c r="C360" s="14" t="s">
        <v>833</v>
      </c>
      <c r="D360" s="14">
        <v>100</v>
      </c>
      <c r="P360" s="24">
        <v>9</v>
      </c>
      <c r="Q360" s="24">
        <v>1</v>
      </c>
    </row>
    <row r="361" spans="1:17" ht="16.5" x14ac:dyDescent="0.2">
      <c r="A361" s="14">
        <v>358</v>
      </c>
      <c r="B361" s="14">
        <v>4118</v>
      </c>
      <c r="C361" s="14" t="s">
        <v>834</v>
      </c>
      <c r="D361" s="14">
        <v>100</v>
      </c>
      <c r="P361" s="24">
        <v>9</v>
      </c>
      <c r="Q361" s="24">
        <v>1</v>
      </c>
    </row>
    <row r="362" spans="1:17" ht="16.5" x14ac:dyDescent="0.2">
      <c r="A362" s="14">
        <v>359</v>
      </c>
      <c r="B362" s="14">
        <v>4119</v>
      </c>
      <c r="C362" s="14" t="s">
        <v>835</v>
      </c>
      <c r="D362" s="14">
        <v>100</v>
      </c>
      <c r="P362" s="24">
        <v>9</v>
      </c>
      <c r="Q362" s="24">
        <v>1</v>
      </c>
    </row>
    <row r="363" spans="1:17" ht="16.5" x14ac:dyDescent="0.2">
      <c r="A363" s="14">
        <v>360</v>
      </c>
      <c r="B363" s="14">
        <v>4120</v>
      </c>
      <c r="C363" s="14" t="s">
        <v>836</v>
      </c>
      <c r="D363" s="14">
        <v>100</v>
      </c>
      <c r="P363" s="24">
        <v>9</v>
      </c>
      <c r="Q363" s="24">
        <v>1</v>
      </c>
    </row>
    <row r="364" spans="1:17" ht="16.5" x14ac:dyDescent="0.2">
      <c r="A364" s="14">
        <v>361</v>
      </c>
      <c r="B364" s="14">
        <v>5001</v>
      </c>
      <c r="C364" s="14" t="s">
        <v>837</v>
      </c>
      <c r="D364" s="14">
        <v>100</v>
      </c>
      <c r="P364" s="24">
        <v>1</v>
      </c>
      <c r="Q364" s="24">
        <v>2</v>
      </c>
    </row>
    <row r="365" spans="1:17" ht="16.5" x14ac:dyDescent="0.2">
      <c r="A365" s="14">
        <v>362</v>
      </c>
      <c r="B365" s="14">
        <v>5002</v>
      </c>
      <c r="C365" s="14" t="s">
        <v>838</v>
      </c>
      <c r="D365" s="14">
        <v>100</v>
      </c>
      <c r="P365" s="24">
        <v>1</v>
      </c>
      <c r="Q365" s="24">
        <v>2</v>
      </c>
    </row>
    <row r="366" spans="1:17" ht="16.5" x14ac:dyDescent="0.2">
      <c r="A366" s="14">
        <v>363</v>
      </c>
      <c r="B366" s="14">
        <v>5003</v>
      </c>
      <c r="C366" s="14" t="s">
        <v>839</v>
      </c>
      <c r="D366" s="14">
        <v>100</v>
      </c>
      <c r="P366" s="24">
        <v>1</v>
      </c>
      <c r="Q366" s="24">
        <v>2</v>
      </c>
    </row>
    <row r="367" spans="1:17" ht="16.5" x14ac:dyDescent="0.2">
      <c r="A367" s="14">
        <v>364</v>
      </c>
      <c r="B367" s="14">
        <v>5004</v>
      </c>
      <c r="C367" s="14" t="s">
        <v>840</v>
      </c>
      <c r="D367" s="14">
        <v>100</v>
      </c>
      <c r="P367" s="24">
        <v>1</v>
      </c>
      <c r="Q367" s="24">
        <v>2</v>
      </c>
    </row>
    <row r="368" spans="1:17" ht="16.5" x14ac:dyDescent="0.2">
      <c r="A368" s="14">
        <v>365</v>
      </c>
      <c r="B368" s="14">
        <v>5005</v>
      </c>
      <c r="C368" s="14" t="s">
        <v>841</v>
      </c>
      <c r="D368" s="14">
        <v>100</v>
      </c>
      <c r="P368" s="24">
        <v>1</v>
      </c>
      <c r="Q368" s="24">
        <v>2</v>
      </c>
    </row>
    <row r="369" spans="1:17" ht="16.5" x14ac:dyDescent="0.2">
      <c r="A369" s="14">
        <v>366</v>
      </c>
      <c r="B369" s="14">
        <v>5006</v>
      </c>
      <c r="C369" s="14" t="s">
        <v>842</v>
      </c>
      <c r="D369" s="14">
        <v>100</v>
      </c>
      <c r="P369" s="24">
        <v>1</v>
      </c>
      <c r="Q369" s="24">
        <v>2</v>
      </c>
    </row>
    <row r="370" spans="1:17" ht="16.5" x14ac:dyDescent="0.2">
      <c r="A370" s="14">
        <v>367</v>
      </c>
      <c r="B370" s="14">
        <v>5007</v>
      </c>
      <c r="C370" s="14" t="s">
        <v>843</v>
      </c>
      <c r="D370" s="14">
        <v>100</v>
      </c>
      <c r="P370" s="24">
        <v>2</v>
      </c>
      <c r="Q370" s="24">
        <v>2</v>
      </c>
    </row>
    <row r="371" spans="1:17" ht="16.5" x14ac:dyDescent="0.2">
      <c r="A371" s="14">
        <v>368</v>
      </c>
      <c r="B371" s="14">
        <v>5008</v>
      </c>
      <c r="C371" s="14" t="s">
        <v>844</v>
      </c>
      <c r="D371" s="14">
        <v>100</v>
      </c>
      <c r="P371" s="24">
        <v>2</v>
      </c>
      <c r="Q371" s="24">
        <v>2</v>
      </c>
    </row>
    <row r="372" spans="1:17" ht="16.5" x14ac:dyDescent="0.2">
      <c r="A372" s="14">
        <v>369</v>
      </c>
      <c r="B372" s="14">
        <v>5009</v>
      </c>
      <c r="C372" s="14" t="s">
        <v>845</v>
      </c>
      <c r="D372" s="14">
        <v>100</v>
      </c>
      <c r="P372" s="24">
        <v>2</v>
      </c>
      <c r="Q372" s="24">
        <v>2</v>
      </c>
    </row>
    <row r="373" spans="1:17" ht="16.5" x14ac:dyDescent="0.2">
      <c r="A373" s="14">
        <v>370</v>
      </c>
      <c r="B373" s="14">
        <v>5010</v>
      </c>
      <c r="C373" s="14" t="s">
        <v>846</v>
      </c>
      <c r="D373" s="14">
        <v>100</v>
      </c>
      <c r="P373" s="24">
        <v>2</v>
      </c>
      <c r="Q373" s="24">
        <v>2</v>
      </c>
    </row>
    <row r="374" spans="1:17" ht="16.5" x14ac:dyDescent="0.2">
      <c r="A374" s="14">
        <v>371</v>
      </c>
      <c r="B374" s="14">
        <v>5011</v>
      </c>
      <c r="C374" s="14" t="s">
        <v>847</v>
      </c>
      <c r="D374" s="14">
        <v>100</v>
      </c>
      <c r="P374" s="24">
        <v>2</v>
      </c>
      <c r="Q374" s="24">
        <v>2</v>
      </c>
    </row>
    <row r="375" spans="1:17" ht="16.5" x14ac:dyDescent="0.2">
      <c r="A375" s="14">
        <v>372</v>
      </c>
      <c r="B375" s="14">
        <v>5012</v>
      </c>
      <c r="C375" s="14" t="s">
        <v>848</v>
      </c>
      <c r="D375" s="14">
        <v>100</v>
      </c>
      <c r="P375" s="24">
        <v>2</v>
      </c>
      <c r="Q375" s="24">
        <v>2</v>
      </c>
    </row>
    <row r="376" spans="1:17" ht="16.5" x14ac:dyDescent="0.2">
      <c r="A376" s="14">
        <v>373</v>
      </c>
      <c r="B376" s="14">
        <v>5013</v>
      </c>
      <c r="C376" s="14" t="s">
        <v>849</v>
      </c>
      <c r="D376" s="14">
        <v>100</v>
      </c>
      <c r="P376" s="24">
        <v>2</v>
      </c>
      <c r="Q376" s="24">
        <v>2</v>
      </c>
    </row>
    <row r="377" spans="1:17" ht="16.5" x14ac:dyDescent="0.2">
      <c r="A377" s="14">
        <v>374</v>
      </c>
      <c r="B377" s="14">
        <v>5014</v>
      </c>
      <c r="C377" s="14" t="s">
        <v>850</v>
      </c>
      <c r="D377" s="14">
        <v>100</v>
      </c>
      <c r="P377" s="24">
        <v>2</v>
      </c>
      <c r="Q377" s="24">
        <v>2</v>
      </c>
    </row>
    <row r="378" spans="1:17" ht="16.5" x14ac:dyDescent="0.2">
      <c r="A378" s="14">
        <v>375</v>
      </c>
      <c r="B378" s="14">
        <v>5015</v>
      </c>
      <c r="C378" s="14" t="s">
        <v>851</v>
      </c>
      <c r="D378" s="14">
        <v>100</v>
      </c>
      <c r="P378" s="24">
        <v>2</v>
      </c>
      <c r="Q378" s="24">
        <v>2</v>
      </c>
    </row>
    <row r="379" spans="1:17" ht="16.5" x14ac:dyDescent="0.2">
      <c r="A379" s="14">
        <v>376</v>
      </c>
      <c r="B379" s="14">
        <v>5016</v>
      </c>
      <c r="C379" s="14" t="s">
        <v>852</v>
      </c>
      <c r="D379" s="14">
        <v>100</v>
      </c>
      <c r="P379" s="24">
        <v>3</v>
      </c>
      <c r="Q379" s="24">
        <v>2</v>
      </c>
    </row>
    <row r="380" spans="1:17" ht="16.5" x14ac:dyDescent="0.2">
      <c r="A380" s="14">
        <v>377</v>
      </c>
      <c r="B380" s="14">
        <v>5017</v>
      </c>
      <c r="C380" s="14" t="s">
        <v>853</v>
      </c>
      <c r="D380" s="14">
        <v>100</v>
      </c>
      <c r="P380" s="24">
        <v>3</v>
      </c>
      <c r="Q380" s="24">
        <v>2</v>
      </c>
    </row>
    <row r="381" spans="1:17" ht="16.5" x14ac:dyDescent="0.2">
      <c r="A381" s="14">
        <v>378</v>
      </c>
      <c r="B381" s="14">
        <v>5018</v>
      </c>
      <c r="C381" s="14" t="s">
        <v>854</v>
      </c>
      <c r="D381" s="14">
        <v>100</v>
      </c>
      <c r="P381" s="24">
        <v>3</v>
      </c>
      <c r="Q381" s="24">
        <v>2</v>
      </c>
    </row>
    <row r="382" spans="1:17" ht="16.5" x14ac:dyDescent="0.2">
      <c r="A382" s="14">
        <v>379</v>
      </c>
      <c r="B382" s="14">
        <v>5019</v>
      </c>
      <c r="C382" s="14" t="s">
        <v>855</v>
      </c>
      <c r="D382" s="14">
        <v>100</v>
      </c>
      <c r="P382" s="24">
        <v>3</v>
      </c>
      <c r="Q382" s="24">
        <v>2</v>
      </c>
    </row>
    <row r="383" spans="1:17" ht="16.5" x14ac:dyDescent="0.2">
      <c r="A383" s="14">
        <v>380</v>
      </c>
      <c r="B383" s="14">
        <v>5020</v>
      </c>
      <c r="C383" s="14" t="s">
        <v>856</v>
      </c>
      <c r="D383" s="14">
        <v>100</v>
      </c>
      <c r="P383" s="24">
        <v>3</v>
      </c>
      <c r="Q383" s="24">
        <v>2</v>
      </c>
    </row>
    <row r="384" spans="1:17" ht="16.5" x14ac:dyDescent="0.2">
      <c r="A384" s="14">
        <v>381</v>
      </c>
      <c r="B384" s="14">
        <v>5021</v>
      </c>
      <c r="C384" s="14" t="s">
        <v>857</v>
      </c>
      <c r="D384" s="14">
        <v>100</v>
      </c>
      <c r="P384" s="24">
        <v>3</v>
      </c>
      <c r="Q384" s="24">
        <v>2</v>
      </c>
    </row>
    <row r="385" spans="1:17" ht="16.5" x14ac:dyDescent="0.2">
      <c r="A385" s="14">
        <v>382</v>
      </c>
      <c r="B385" s="14">
        <v>5022</v>
      </c>
      <c r="C385" s="14" t="s">
        <v>858</v>
      </c>
      <c r="D385" s="14">
        <v>100</v>
      </c>
      <c r="P385" s="24">
        <v>3</v>
      </c>
      <c r="Q385" s="24">
        <v>2</v>
      </c>
    </row>
    <row r="386" spans="1:17" ht="16.5" x14ac:dyDescent="0.2">
      <c r="A386" s="14">
        <v>383</v>
      </c>
      <c r="B386" s="14">
        <v>5023</v>
      </c>
      <c r="C386" s="14" t="s">
        <v>859</v>
      </c>
      <c r="D386" s="14">
        <v>100</v>
      </c>
      <c r="P386" s="24">
        <v>3</v>
      </c>
      <c r="Q386" s="24">
        <v>2</v>
      </c>
    </row>
    <row r="387" spans="1:17" ht="16.5" x14ac:dyDescent="0.2">
      <c r="A387" s="14">
        <v>384</v>
      </c>
      <c r="B387" s="14">
        <v>5024</v>
      </c>
      <c r="C387" s="14" t="s">
        <v>860</v>
      </c>
      <c r="D387" s="14">
        <v>100</v>
      </c>
      <c r="P387" s="24">
        <v>3</v>
      </c>
      <c r="Q387" s="24">
        <v>2</v>
      </c>
    </row>
    <row r="388" spans="1:17" ht="16.5" x14ac:dyDescent="0.2">
      <c r="A388" s="14">
        <v>385</v>
      </c>
      <c r="B388" s="14">
        <v>5025</v>
      </c>
      <c r="C388" s="14" t="s">
        <v>861</v>
      </c>
      <c r="D388" s="14">
        <v>100</v>
      </c>
      <c r="P388" s="24">
        <v>3</v>
      </c>
      <c r="Q388" s="24">
        <v>2</v>
      </c>
    </row>
    <row r="389" spans="1:17" ht="16.5" x14ac:dyDescent="0.2">
      <c r="A389" s="14">
        <v>386</v>
      </c>
      <c r="B389" s="14">
        <v>5026</v>
      </c>
      <c r="C389" s="14" t="s">
        <v>862</v>
      </c>
      <c r="D389" s="14">
        <v>100</v>
      </c>
      <c r="P389" s="24">
        <v>3</v>
      </c>
      <c r="Q389" s="24">
        <v>2</v>
      </c>
    </row>
    <row r="390" spans="1:17" ht="16.5" x14ac:dyDescent="0.2">
      <c r="A390" s="14">
        <v>387</v>
      </c>
      <c r="B390" s="14">
        <v>5027</v>
      </c>
      <c r="C390" s="14" t="s">
        <v>863</v>
      </c>
      <c r="D390" s="14">
        <v>100</v>
      </c>
      <c r="P390" s="24">
        <v>3</v>
      </c>
      <c r="Q390" s="24">
        <v>2</v>
      </c>
    </row>
    <row r="391" spans="1:17" ht="16.5" x14ac:dyDescent="0.2">
      <c r="A391" s="14">
        <v>388</v>
      </c>
      <c r="B391" s="14">
        <v>5028</v>
      </c>
      <c r="C391" s="14" t="s">
        <v>864</v>
      </c>
      <c r="D391" s="14">
        <v>100</v>
      </c>
      <c r="P391" s="24">
        <v>3</v>
      </c>
      <c r="Q391" s="24">
        <v>2</v>
      </c>
    </row>
    <row r="392" spans="1:17" ht="16.5" x14ac:dyDescent="0.2">
      <c r="A392" s="14">
        <v>389</v>
      </c>
      <c r="B392" s="14">
        <v>5029</v>
      </c>
      <c r="C392" s="14" t="s">
        <v>865</v>
      </c>
      <c r="D392" s="14">
        <v>100</v>
      </c>
      <c r="P392" s="24">
        <v>3</v>
      </c>
      <c r="Q392" s="24">
        <v>2</v>
      </c>
    </row>
    <row r="393" spans="1:17" ht="16.5" x14ac:dyDescent="0.2">
      <c r="A393" s="14">
        <v>390</v>
      </c>
      <c r="B393" s="14">
        <v>5030</v>
      </c>
      <c r="C393" s="14" t="s">
        <v>866</v>
      </c>
      <c r="D393" s="14">
        <v>100</v>
      </c>
      <c r="P393" s="24">
        <v>3</v>
      </c>
      <c r="Q393" s="24">
        <v>2</v>
      </c>
    </row>
    <row r="394" spans="1:17" ht="16.5" x14ac:dyDescent="0.2">
      <c r="A394" s="14">
        <v>391</v>
      </c>
      <c r="B394" s="14">
        <v>5031</v>
      </c>
      <c r="C394" s="14" t="s">
        <v>867</v>
      </c>
      <c r="D394" s="14">
        <v>100</v>
      </c>
      <c r="P394" s="24">
        <v>4</v>
      </c>
      <c r="Q394" s="24">
        <v>2</v>
      </c>
    </row>
    <row r="395" spans="1:17" ht="16.5" x14ac:dyDescent="0.2">
      <c r="A395" s="14">
        <v>392</v>
      </c>
      <c r="B395" s="14">
        <v>5032</v>
      </c>
      <c r="C395" s="14" t="s">
        <v>868</v>
      </c>
      <c r="D395" s="14">
        <v>100</v>
      </c>
      <c r="P395" s="24">
        <v>4</v>
      </c>
      <c r="Q395" s="24">
        <v>2</v>
      </c>
    </row>
    <row r="396" spans="1:17" ht="16.5" x14ac:dyDescent="0.2">
      <c r="A396" s="14">
        <v>393</v>
      </c>
      <c r="B396" s="14">
        <v>5033</v>
      </c>
      <c r="C396" s="14" t="s">
        <v>869</v>
      </c>
      <c r="D396" s="14">
        <v>100</v>
      </c>
      <c r="P396" s="24">
        <v>4</v>
      </c>
      <c r="Q396" s="24">
        <v>2</v>
      </c>
    </row>
    <row r="397" spans="1:17" ht="16.5" x14ac:dyDescent="0.2">
      <c r="A397" s="14">
        <v>394</v>
      </c>
      <c r="B397" s="14">
        <v>5034</v>
      </c>
      <c r="C397" s="14" t="s">
        <v>870</v>
      </c>
      <c r="D397" s="14">
        <v>100</v>
      </c>
      <c r="P397" s="24">
        <v>4</v>
      </c>
      <c r="Q397" s="24">
        <v>2</v>
      </c>
    </row>
    <row r="398" spans="1:17" ht="16.5" x14ac:dyDescent="0.2">
      <c r="A398" s="14">
        <v>395</v>
      </c>
      <c r="B398" s="14">
        <v>5035</v>
      </c>
      <c r="C398" s="14" t="s">
        <v>871</v>
      </c>
      <c r="D398" s="14">
        <v>100</v>
      </c>
      <c r="P398" s="24">
        <v>4</v>
      </c>
      <c r="Q398" s="24">
        <v>2</v>
      </c>
    </row>
    <row r="399" spans="1:17" ht="16.5" x14ac:dyDescent="0.2">
      <c r="A399" s="14">
        <v>396</v>
      </c>
      <c r="B399" s="14">
        <v>5036</v>
      </c>
      <c r="C399" s="14" t="s">
        <v>872</v>
      </c>
      <c r="D399" s="14">
        <v>100</v>
      </c>
      <c r="P399" s="24">
        <v>4</v>
      </c>
      <c r="Q399" s="24">
        <v>2</v>
      </c>
    </row>
    <row r="400" spans="1:17" ht="16.5" x14ac:dyDescent="0.2">
      <c r="A400" s="14">
        <v>397</v>
      </c>
      <c r="B400" s="14">
        <v>5037</v>
      </c>
      <c r="C400" s="14" t="s">
        <v>873</v>
      </c>
      <c r="D400" s="14">
        <v>100</v>
      </c>
      <c r="P400" s="24">
        <v>4</v>
      </c>
      <c r="Q400" s="24">
        <v>2</v>
      </c>
    </row>
    <row r="401" spans="1:17" ht="16.5" x14ac:dyDescent="0.2">
      <c r="A401" s="14">
        <v>398</v>
      </c>
      <c r="B401" s="14">
        <v>5038</v>
      </c>
      <c r="C401" s="14" t="s">
        <v>874</v>
      </c>
      <c r="D401" s="14">
        <v>100</v>
      </c>
      <c r="P401" s="24">
        <v>4</v>
      </c>
      <c r="Q401" s="24">
        <v>2</v>
      </c>
    </row>
    <row r="402" spans="1:17" ht="16.5" x14ac:dyDescent="0.2">
      <c r="A402" s="14">
        <v>399</v>
      </c>
      <c r="B402" s="14">
        <v>5039</v>
      </c>
      <c r="C402" s="14" t="s">
        <v>875</v>
      </c>
      <c r="D402" s="14">
        <v>100</v>
      </c>
      <c r="P402" s="24">
        <v>4</v>
      </c>
      <c r="Q402" s="24">
        <v>2</v>
      </c>
    </row>
    <row r="403" spans="1:17" ht="16.5" x14ac:dyDescent="0.2">
      <c r="A403" s="14">
        <v>400</v>
      </c>
      <c r="B403" s="14">
        <v>5040</v>
      </c>
      <c r="C403" s="14" t="s">
        <v>876</v>
      </c>
      <c r="D403" s="14">
        <v>100</v>
      </c>
      <c r="P403" s="24">
        <v>4</v>
      </c>
      <c r="Q403" s="24">
        <v>2</v>
      </c>
    </row>
    <row r="404" spans="1:17" ht="16.5" x14ac:dyDescent="0.2">
      <c r="A404" s="14">
        <v>401</v>
      </c>
      <c r="B404" s="14">
        <v>5041</v>
      </c>
      <c r="C404" s="14" t="s">
        <v>877</v>
      </c>
      <c r="D404" s="14">
        <v>100</v>
      </c>
      <c r="P404" s="24">
        <v>4</v>
      </c>
      <c r="Q404" s="24">
        <v>2</v>
      </c>
    </row>
    <row r="405" spans="1:17" ht="16.5" x14ac:dyDescent="0.2">
      <c r="A405" s="14">
        <v>402</v>
      </c>
      <c r="B405" s="14">
        <v>5042</v>
      </c>
      <c r="C405" s="14" t="s">
        <v>878</v>
      </c>
      <c r="D405" s="14">
        <v>100</v>
      </c>
      <c r="P405" s="24">
        <v>4</v>
      </c>
      <c r="Q405" s="24">
        <v>2</v>
      </c>
    </row>
    <row r="406" spans="1:17" ht="16.5" x14ac:dyDescent="0.2">
      <c r="A406" s="14">
        <v>403</v>
      </c>
      <c r="B406" s="14">
        <v>5043</v>
      </c>
      <c r="C406" s="14" t="s">
        <v>879</v>
      </c>
      <c r="D406" s="14">
        <v>100</v>
      </c>
      <c r="P406" s="24">
        <v>4</v>
      </c>
      <c r="Q406" s="24">
        <v>2</v>
      </c>
    </row>
    <row r="407" spans="1:17" ht="16.5" x14ac:dyDescent="0.2">
      <c r="A407" s="14">
        <v>404</v>
      </c>
      <c r="B407" s="14">
        <v>5044</v>
      </c>
      <c r="C407" s="14" t="s">
        <v>880</v>
      </c>
      <c r="D407" s="14">
        <v>100</v>
      </c>
      <c r="P407" s="24">
        <v>4</v>
      </c>
      <c r="Q407" s="24">
        <v>2</v>
      </c>
    </row>
    <row r="408" spans="1:17" ht="16.5" x14ac:dyDescent="0.2">
      <c r="A408" s="14">
        <v>405</v>
      </c>
      <c r="B408" s="14">
        <v>5045</v>
      </c>
      <c r="C408" s="14" t="s">
        <v>881</v>
      </c>
      <c r="D408" s="14">
        <v>100</v>
      </c>
      <c r="P408" s="24">
        <v>4</v>
      </c>
      <c r="Q408" s="24">
        <v>2</v>
      </c>
    </row>
    <row r="409" spans="1:17" ht="16.5" x14ac:dyDescent="0.2">
      <c r="A409" s="14">
        <v>406</v>
      </c>
      <c r="B409" s="14">
        <v>5046</v>
      </c>
      <c r="C409" s="14" t="s">
        <v>882</v>
      </c>
      <c r="D409" s="14">
        <v>100</v>
      </c>
      <c r="P409" s="24">
        <v>5</v>
      </c>
      <c r="Q409" s="24">
        <v>2</v>
      </c>
    </row>
    <row r="410" spans="1:17" ht="16.5" x14ac:dyDescent="0.2">
      <c r="A410" s="14">
        <v>407</v>
      </c>
      <c r="B410" s="14">
        <v>5047</v>
      </c>
      <c r="C410" s="14" t="s">
        <v>883</v>
      </c>
      <c r="D410" s="14">
        <v>100</v>
      </c>
      <c r="P410" s="24">
        <v>5</v>
      </c>
      <c r="Q410" s="24">
        <v>2</v>
      </c>
    </row>
    <row r="411" spans="1:17" ht="16.5" x14ac:dyDescent="0.2">
      <c r="A411" s="14">
        <v>408</v>
      </c>
      <c r="B411" s="14">
        <v>5048</v>
      </c>
      <c r="C411" s="14" t="s">
        <v>884</v>
      </c>
      <c r="D411" s="14">
        <v>100</v>
      </c>
      <c r="P411" s="24">
        <v>5</v>
      </c>
      <c r="Q411" s="24">
        <v>2</v>
      </c>
    </row>
    <row r="412" spans="1:17" ht="16.5" x14ac:dyDescent="0.2">
      <c r="A412" s="14">
        <v>409</v>
      </c>
      <c r="B412" s="14">
        <v>5049</v>
      </c>
      <c r="C412" s="14" t="s">
        <v>885</v>
      </c>
      <c r="D412" s="14">
        <v>100</v>
      </c>
      <c r="P412" s="24">
        <v>5</v>
      </c>
      <c r="Q412" s="24">
        <v>2</v>
      </c>
    </row>
    <row r="413" spans="1:17" ht="16.5" x14ac:dyDescent="0.2">
      <c r="A413" s="14">
        <v>410</v>
      </c>
      <c r="B413" s="14">
        <v>5050</v>
      </c>
      <c r="C413" s="14" t="s">
        <v>886</v>
      </c>
      <c r="D413" s="14">
        <v>100</v>
      </c>
      <c r="P413" s="24">
        <v>5</v>
      </c>
      <c r="Q413" s="24">
        <v>2</v>
      </c>
    </row>
    <row r="414" spans="1:17" ht="16.5" x14ac:dyDescent="0.2">
      <c r="A414" s="14">
        <v>411</v>
      </c>
      <c r="B414" s="14">
        <v>5051</v>
      </c>
      <c r="C414" s="14" t="s">
        <v>887</v>
      </c>
      <c r="D414" s="14">
        <v>100</v>
      </c>
      <c r="P414" s="24">
        <v>5</v>
      </c>
      <c r="Q414" s="24">
        <v>2</v>
      </c>
    </row>
    <row r="415" spans="1:17" ht="16.5" x14ac:dyDescent="0.2">
      <c r="A415" s="14">
        <v>412</v>
      </c>
      <c r="B415" s="14">
        <v>5052</v>
      </c>
      <c r="C415" s="14" t="s">
        <v>888</v>
      </c>
      <c r="D415" s="14">
        <v>100</v>
      </c>
      <c r="P415" s="24">
        <v>5</v>
      </c>
      <c r="Q415" s="24">
        <v>2</v>
      </c>
    </row>
    <row r="416" spans="1:17" ht="16.5" x14ac:dyDescent="0.2">
      <c r="A416" s="14">
        <v>413</v>
      </c>
      <c r="B416" s="14">
        <v>5053</v>
      </c>
      <c r="C416" s="14" t="s">
        <v>889</v>
      </c>
      <c r="D416" s="14">
        <v>100</v>
      </c>
      <c r="P416" s="24">
        <v>5</v>
      </c>
      <c r="Q416" s="24">
        <v>2</v>
      </c>
    </row>
    <row r="417" spans="1:17" ht="16.5" x14ac:dyDescent="0.2">
      <c r="A417" s="14">
        <v>414</v>
      </c>
      <c r="B417" s="14">
        <v>5054</v>
      </c>
      <c r="C417" s="14" t="s">
        <v>890</v>
      </c>
      <c r="D417" s="14">
        <v>100</v>
      </c>
      <c r="P417" s="24">
        <v>5</v>
      </c>
      <c r="Q417" s="24">
        <v>2</v>
      </c>
    </row>
    <row r="418" spans="1:17" ht="16.5" x14ac:dyDescent="0.2">
      <c r="A418" s="14">
        <v>415</v>
      </c>
      <c r="B418" s="14">
        <v>5055</v>
      </c>
      <c r="C418" s="14" t="s">
        <v>891</v>
      </c>
      <c r="D418" s="14">
        <v>100</v>
      </c>
      <c r="P418" s="24">
        <v>5</v>
      </c>
      <c r="Q418" s="24">
        <v>2</v>
      </c>
    </row>
    <row r="419" spans="1:17" ht="16.5" x14ac:dyDescent="0.2">
      <c r="A419" s="14">
        <v>416</v>
      </c>
      <c r="B419" s="14">
        <v>5056</v>
      </c>
      <c r="C419" s="14" t="s">
        <v>892</v>
      </c>
      <c r="D419" s="14">
        <v>100</v>
      </c>
      <c r="P419" s="24">
        <v>5</v>
      </c>
      <c r="Q419" s="24">
        <v>2</v>
      </c>
    </row>
    <row r="420" spans="1:17" ht="16.5" x14ac:dyDescent="0.2">
      <c r="A420" s="14">
        <v>417</v>
      </c>
      <c r="B420" s="14">
        <v>5057</v>
      </c>
      <c r="C420" s="14" t="s">
        <v>893</v>
      </c>
      <c r="D420" s="14">
        <v>100</v>
      </c>
      <c r="P420" s="24">
        <v>5</v>
      </c>
      <c r="Q420" s="24">
        <v>2</v>
      </c>
    </row>
    <row r="421" spans="1:17" ht="16.5" x14ac:dyDescent="0.2">
      <c r="A421" s="14">
        <v>418</v>
      </c>
      <c r="B421" s="14">
        <v>5058</v>
      </c>
      <c r="C421" s="14" t="s">
        <v>894</v>
      </c>
      <c r="D421" s="14">
        <v>100</v>
      </c>
      <c r="P421" s="24">
        <v>5</v>
      </c>
      <c r="Q421" s="24">
        <v>2</v>
      </c>
    </row>
    <row r="422" spans="1:17" ht="16.5" x14ac:dyDescent="0.2">
      <c r="A422" s="14">
        <v>419</v>
      </c>
      <c r="B422" s="14">
        <v>5059</v>
      </c>
      <c r="C422" s="14" t="s">
        <v>895</v>
      </c>
      <c r="D422" s="14">
        <v>100</v>
      </c>
      <c r="P422" s="24">
        <v>5</v>
      </c>
      <c r="Q422" s="24">
        <v>2</v>
      </c>
    </row>
    <row r="423" spans="1:17" ht="16.5" x14ac:dyDescent="0.2">
      <c r="A423" s="14">
        <v>420</v>
      </c>
      <c r="B423" s="14">
        <v>5060</v>
      </c>
      <c r="C423" s="14" t="s">
        <v>896</v>
      </c>
      <c r="D423" s="14">
        <v>100</v>
      </c>
      <c r="P423" s="24">
        <v>5</v>
      </c>
      <c r="Q423" s="24">
        <v>2</v>
      </c>
    </row>
    <row r="424" spans="1:17" ht="16.5" x14ac:dyDescent="0.2">
      <c r="A424" s="14">
        <v>421</v>
      </c>
      <c r="B424" s="14">
        <v>5061</v>
      </c>
      <c r="C424" s="14" t="s">
        <v>897</v>
      </c>
      <c r="D424" s="14">
        <v>100</v>
      </c>
      <c r="P424" s="24">
        <v>6</v>
      </c>
      <c r="Q424" s="24">
        <v>2</v>
      </c>
    </row>
    <row r="425" spans="1:17" ht="16.5" x14ac:dyDescent="0.2">
      <c r="A425" s="14">
        <v>422</v>
      </c>
      <c r="B425" s="14">
        <v>5062</v>
      </c>
      <c r="C425" s="14" t="s">
        <v>898</v>
      </c>
      <c r="D425" s="14">
        <v>100</v>
      </c>
      <c r="P425" s="24">
        <v>6</v>
      </c>
      <c r="Q425" s="24">
        <v>2</v>
      </c>
    </row>
    <row r="426" spans="1:17" ht="16.5" x14ac:dyDescent="0.2">
      <c r="A426" s="14">
        <v>423</v>
      </c>
      <c r="B426" s="14">
        <v>5063</v>
      </c>
      <c r="C426" s="14" t="s">
        <v>899</v>
      </c>
      <c r="D426" s="14">
        <v>100</v>
      </c>
      <c r="P426" s="24">
        <v>6</v>
      </c>
      <c r="Q426" s="24">
        <v>2</v>
      </c>
    </row>
    <row r="427" spans="1:17" ht="16.5" x14ac:dyDescent="0.2">
      <c r="A427" s="14">
        <v>424</v>
      </c>
      <c r="B427" s="14">
        <v>5064</v>
      </c>
      <c r="C427" s="14" t="s">
        <v>900</v>
      </c>
      <c r="D427" s="14">
        <v>100</v>
      </c>
      <c r="P427" s="24">
        <v>6</v>
      </c>
      <c r="Q427" s="24">
        <v>2</v>
      </c>
    </row>
    <row r="428" spans="1:17" ht="16.5" x14ac:dyDescent="0.2">
      <c r="A428" s="14">
        <v>425</v>
      </c>
      <c r="B428" s="14">
        <v>5065</v>
      </c>
      <c r="C428" s="14" t="s">
        <v>901</v>
      </c>
      <c r="D428" s="14">
        <v>100</v>
      </c>
      <c r="P428" s="24">
        <v>6</v>
      </c>
      <c r="Q428" s="24">
        <v>2</v>
      </c>
    </row>
    <row r="429" spans="1:17" ht="16.5" x14ac:dyDescent="0.2">
      <c r="A429" s="14">
        <v>426</v>
      </c>
      <c r="B429" s="14">
        <v>5066</v>
      </c>
      <c r="C429" s="14" t="s">
        <v>902</v>
      </c>
      <c r="D429" s="14">
        <v>100</v>
      </c>
      <c r="P429" s="24">
        <v>6</v>
      </c>
      <c r="Q429" s="24">
        <v>2</v>
      </c>
    </row>
    <row r="430" spans="1:17" ht="16.5" x14ac:dyDescent="0.2">
      <c r="A430" s="14">
        <v>427</v>
      </c>
      <c r="B430" s="14">
        <v>5067</v>
      </c>
      <c r="C430" s="14" t="s">
        <v>903</v>
      </c>
      <c r="D430" s="14">
        <v>100</v>
      </c>
      <c r="P430" s="24">
        <v>6</v>
      </c>
      <c r="Q430" s="24">
        <v>2</v>
      </c>
    </row>
    <row r="431" spans="1:17" ht="16.5" x14ac:dyDescent="0.2">
      <c r="A431" s="14">
        <v>428</v>
      </c>
      <c r="B431" s="14">
        <v>5068</v>
      </c>
      <c r="C431" s="14" t="s">
        <v>904</v>
      </c>
      <c r="D431" s="14">
        <v>100</v>
      </c>
      <c r="P431" s="24">
        <v>6</v>
      </c>
      <c r="Q431" s="24">
        <v>2</v>
      </c>
    </row>
    <row r="432" spans="1:17" ht="16.5" x14ac:dyDescent="0.2">
      <c r="A432" s="14">
        <v>429</v>
      </c>
      <c r="B432" s="14">
        <v>5069</v>
      </c>
      <c r="C432" s="14" t="s">
        <v>905</v>
      </c>
      <c r="D432" s="14">
        <v>100</v>
      </c>
      <c r="P432" s="24">
        <v>6</v>
      </c>
      <c r="Q432" s="24">
        <v>2</v>
      </c>
    </row>
    <row r="433" spans="1:17" ht="16.5" x14ac:dyDescent="0.2">
      <c r="A433" s="14">
        <v>430</v>
      </c>
      <c r="B433" s="14">
        <v>5070</v>
      </c>
      <c r="C433" s="14" t="s">
        <v>906</v>
      </c>
      <c r="D433" s="14">
        <v>100</v>
      </c>
      <c r="P433" s="24">
        <v>6</v>
      </c>
      <c r="Q433" s="24">
        <v>2</v>
      </c>
    </row>
    <row r="434" spans="1:17" ht="16.5" x14ac:dyDescent="0.2">
      <c r="A434" s="14">
        <v>431</v>
      </c>
      <c r="B434" s="14">
        <v>5071</v>
      </c>
      <c r="C434" s="14" t="s">
        <v>907</v>
      </c>
      <c r="D434" s="14">
        <v>100</v>
      </c>
      <c r="P434" s="24">
        <v>6</v>
      </c>
      <c r="Q434" s="24">
        <v>2</v>
      </c>
    </row>
    <row r="435" spans="1:17" ht="16.5" x14ac:dyDescent="0.2">
      <c r="A435" s="14">
        <v>432</v>
      </c>
      <c r="B435" s="14">
        <v>5072</v>
      </c>
      <c r="C435" s="14" t="s">
        <v>908</v>
      </c>
      <c r="D435" s="14">
        <v>100</v>
      </c>
      <c r="P435" s="24">
        <v>6</v>
      </c>
      <c r="Q435" s="24">
        <v>2</v>
      </c>
    </row>
    <row r="436" spans="1:17" ht="16.5" x14ac:dyDescent="0.2">
      <c r="A436" s="14">
        <v>433</v>
      </c>
      <c r="B436" s="14">
        <v>5073</v>
      </c>
      <c r="C436" s="14" t="s">
        <v>909</v>
      </c>
      <c r="D436" s="14">
        <v>100</v>
      </c>
      <c r="P436" s="24">
        <v>6</v>
      </c>
      <c r="Q436" s="24">
        <v>2</v>
      </c>
    </row>
    <row r="437" spans="1:17" ht="16.5" x14ac:dyDescent="0.2">
      <c r="A437" s="14">
        <v>434</v>
      </c>
      <c r="B437" s="14">
        <v>5074</v>
      </c>
      <c r="C437" s="14" t="s">
        <v>910</v>
      </c>
      <c r="D437" s="14">
        <v>100</v>
      </c>
      <c r="P437" s="24">
        <v>6</v>
      </c>
      <c r="Q437" s="24">
        <v>2</v>
      </c>
    </row>
    <row r="438" spans="1:17" ht="16.5" x14ac:dyDescent="0.2">
      <c r="A438" s="14">
        <v>435</v>
      </c>
      <c r="B438" s="14">
        <v>5075</v>
      </c>
      <c r="C438" s="14" t="s">
        <v>911</v>
      </c>
      <c r="D438" s="14">
        <v>100</v>
      </c>
      <c r="P438" s="24">
        <v>6</v>
      </c>
      <c r="Q438" s="24">
        <v>2</v>
      </c>
    </row>
    <row r="439" spans="1:17" ht="16.5" x14ac:dyDescent="0.2">
      <c r="A439" s="14">
        <v>436</v>
      </c>
      <c r="B439" s="14">
        <v>5076</v>
      </c>
      <c r="C439" s="14" t="s">
        <v>912</v>
      </c>
      <c r="D439" s="14">
        <v>100</v>
      </c>
      <c r="P439" s="24">
        <v>7</v>
      </c>
      <c r="Q439" s="24">
        <v>2</v>
      </c>
    </row>
    <row r="440" spans="1:17" ht="16.5" x14ac:dyDescent="0.2">
      <c r="A440" s="14">
        <v>437</v>
      </c>
      <c r="B440" s="14">
        <v>5077</v>
      </c>
      <c r="C440" s="14" t="s">
        <v>913</v>
      </c>
      <c r="D440" s="14">
        <v>100</v>
      </c>
      <c r="P440" s="24">
        <v>7</v>
      </c>
      <c r="Q440" s="24">
        <v>2</v>
      </c>
    </row>
    <row r="441" spans="1:17" ht="16.5" x14ac:dyDescent="0.2">
      <c r="A441" s="14">
        <v>438</v>
      </c>
      <c r="B441" s="14">
        <v>5078</v>
      </c>
      <c r="C441" s="14" t="s">
        <v>914</v>
      </c>
      <c r="D441" s="14">
        <v>100</v>
      </c>
      <c r="P441" s="24">
        <v>7</v>
      </c>
      <c r="Q441" s="24">
        <v>2</v>
      </c>
    </row>
    <row r="442" spans="1:17" ht="16.5" x14ac:dyDescent="0.2">
      <c r="A442" s="14">
        <v>439</v>
      </c>
      <c r="B442" s="14">
        <v>5079</v>
      </c>
      <c r="C442" s="14" t="s">
        <v>915</v>
      </c>
      <c r="D442" s="14">
        <v>100</v>
      </c>
      <c r="P442" s="24">
        <v>7</v>
      </c>
      <c r="Q442" s="24">
        <v>2</v>
      </c>
    </row>
    <row r="443" spans="1:17" ht="16.5" x14ac:dyDescent="0.2">
      <c r="A443" s="14">
        <v>440</v>
      </c>
      <c r="B443" s="14">
        <v>5080</v>
      </c>
      <c r="C443" s="14" t="s">
        <v>916</v>
      </c>
      <c r="D443" s="14">
        <v>100</v>
      </c>
      <c r="P443" s="24">
        <v>7</v>
      </c>
      <c r="Q443" s="24">
        <v>2</v>
      </c>
    </row>
    <row r="444" spans="1:17" ht="16.5" x14ac:dyDescent="0.2">
      <c r="A444" s="14">
        <v>441</v>
      </c>
      <c r="B444" s="14">
        <v>5081</v>
      </c>
      <c r="C444" s="14" t="s">
        <v>917</v>
      </c>
      <c r="D444" s="14">
        <v>100</v>
      </c>
      <c r="P444" s="24">
        <v>7</v>
      </c>
      <c r="Q444" s="24">
        <v>2</v>
      </c>
    </row>
    <row r="445" spans="1:17" ht="16.5" x14ac:dyDescent="0.2">
      <c r="A445" s="14">
        <v>442</v>
      </c>
      <c r="B445" s="14">
        <v>5082</v>
      </c>
      <c r="C445" s="14" t="s">
        <v>918</v>
      </c>
      <c r="D445" s="14">
        <v>100</v>
      </c>
      <c r="P445" s="24">
        <v>7</v>
      </c>
      <c r="Q445" s="24">
        <v>2</v>
      </c>
    </row>
    <row r="446" spans="1:17" ht="16.5" x14ac:dyDescent="0.2">
      <c r="A446" s="14">
        <v>443</v>
      </c>
      <c r="B446" s="14">
        <v>5083</v>
      </c>
      <c r="C446" s="14" t="s">
        <v>919</v>
      </c>
      <c r="D446" s="14">
        <v>100</v>
      </c>
      <c r="P446" s="24">
        <v>7</v>
      </c>
      <c r="Q446" s="24">
        <v>2</v>
      </c>
    </row>
    <row r="447" spans="1:17" ht="16.5" x14ac:dyDescent="0.2">
      <c r="A447" s="14">
        <v>444</v>
      </c>
      <c r="B447" s="14">
        <v>5084</v>
      </c>
      <c r="C447" s="14" t="s">
        <v>920</v>
      </c>
      <c r="D447" s="14">
        <v>100</v>
      </c>
      <c r="P447" s="24">
        <v>7</v>
      </c>
      <c r="Q447" s="24">
        <v>2</v>
      </c>
    </row>
    <row r="448" spans="1:17" ht="16.5" x14ac:dyDescent="0.2">
      <c r="A448" s="14">
        <v>445</v>
      </c>
      <c r="B448" s="14">
        <v>5085</v>
      </c>
      <c r="C448" s="14" t="s">
        <v>921</v>
      </c>
      <c r="D448" s="14">
        <v>100</v>
      </c>
      <c r="P448" s="24">
        <v>7</v>
      </c>
      <c r="Q448" s="24">
        <v>2</v>
      </c>
    </row>
    <row r="449" spans="1:17" ht="16.5" x14ac:dyDescent="0.2">
      <c r="A449" s="14">
        <v>446</v>
      </c>
      <c r="B449" s="14">
        <v>5086</v>
      </c>
      <c r="C449" s="14" t="s">
        <v>922</v>
      </c>
      <c r="D449" s="14">
        <v>100</v>
      </c>
      <c r="P449" s="24">
        <v>7</v>
      </c>
      <c r="Q449" s="24">
        <v>2</v>
      </c>
    </row>
    <row r="450" spans="1:17" ht="16.5" x14ac:dyDescent="0.2">
      <c r="A450" s="14">
        <v>447</v>
      </c>
      <c r="B450" s="14">
        <v>5087</v>
      </c>
      <c r="C450" s="14" t="s">
        <v>923</v>
      </c>
      <c r="D450" s="14">
        <v>100</v>
      </c>
      <c r="P450" s="24">
        <v>7</v>
      </c>
      <c r="Q450" s="24">
        <v>2</v>
      </c>
    </row>
    <row r="451" spans="1:17" ht="16.5" x14ac:dyDescent="0.2">
      <c r="A451" s="14">
        <v>448</v>
      </c>
      <c r="B451" s="14">
        <v>5088</v>
      </c>
      <c r="C451" s="14" t="s">
        <v>924</v>
      </c>
      <c r="D451" s="14">
        <v>100</v>
      </c>
      <c r="P451" s="24">
        <v>7</v>
      </c>
      <c r="Q451" s="24">
        <v>2</v>
      </c>
    </row>
    <row r="452" spans="1:17" ht="16.5" x14ac:dyDescent="0.2">
      <c r="A452" s="14">
        <v>449</v>
      </c>
      <c r="B452" s="14">
        <v>5089</v>
      </c>
      <c r="C452" s="14" t="s">
        <v>925</v>
      </c>
      <c r="D452" s="14">
        <v>100</v>
      </c>
      <c r="P452" s="24">
        <v>7</v>
      </c>
      <c r="Q452" s="24">
        <v>2</v>
      </c>
    </row>
    <row r="453" spans="1:17" ht="16.5" x14ac:dyDescent="0.2">
      <c r="A453" s="14">
        <v>450</v>
      </c>
      <c r="B453" s="14">
        <v>5090</v>
      </c>
      <c r="C453" s="14" t="s">
        <v>926</v>
      </c>
      <c r="D453" s="14">
        <v>100</v>
      </c>
      <c r="P453" s="24">
        <v>7</v>
      </c>
      <c r="Q453" s="24">
        <v>2</v>
      </c>
    </row>
    <row r="454" spans="1:17" ht="16.5" x14ac:dyDescent="0.2">
      <c r="A454" s="14">
        <v>451</v>
      </c>
      <c r="B454" s="14">
        <v>5091</v>
      </c>
      <c r="C454" s="14" t="s">
        <v>927</v>
      </c>
      <c r="D454" s="14">
        <v>100</v>
      </c>
      <c r="P454" s="24">
        <v>8</v>
      </c>
      <c r="Q454" s="24">
        <v>2</v>
      </c>
    </row>
    <row r="455" spans="1:17" ht="16.5" x14ac:dyDescent="0.2">
      <c r="A455" s="14">
        <v>452</v>
      </c>
      <c r="B455" s="14">
        <v>5092</v>
      </c>
      <c r="C455" s="14" t="s">
        <v>928</v>
      </c>
      <c r="D455" s="14">
        <v>100</v>
      </c>
      <c r="P455" s="24">
        <v>8</v>
      </c>
      <c r="Q455" s="24">
        <v>2</v>
      </c>
    </row>
    <row r="456" spans="1:17" ht="16.5" x14ac:dyDescent="0.2">
      <c r="A456" s="14">
        <v>453</v>
      </c>
      <c r="B456" s="14">
        <v>5093</v>
      </c>
      <c r="C456" s="14" t="s">
        <v>929</v>
      </c>
      <c r="D456" s="14">
        <v>100</v>
      </c>
      <c r="P456" s="24">
        <v>8</v>
      </c>
      <c r="Q456" s="24">
        <v>2</v>
      </c>
    </row>
    <row r="457" spans="1:17" ht="16.5" x14ac:dyDescent="0.2">
      <c r="A457" s="14">
        <v>454</v>
      </c>
      <c r="B457" s="14">
        <v>5094</v>
      </c>
      <c r="C457" s="14" t="s">
        <v>930</v>
      </c>
      <c r="D457" s="14">
        <v>100</v>
      </c>
      <c r="P457" s="24">
        <v>8</v>
      </c>
      <c r="Q457" s="24">
        <v>2</v>
      </c>
    </row>
    <row r="458" spans="1:17" ht="16.5" x14ac:dyDescent="0.2">
      <c r="A458" s="14">
        <v>455</v>
      </c>
      <c r="B458" s="14">
        <v>5095</v>
      </c>
      <c r="C458" s="14" t="s">
        <v>931</v>
      </c>
      <c r="D458" s="14">
        <v>100</v>
      </c>
      <c r="P458" s="24">
        <v>8</v>
      </c>
      <c r="Q458" s="24">
        <v>2</v>
      </c>
    </row>
    <row r="459" spans="1:17" ht="16.5" x14ac:dyDescent="0.2">
      <c r="A459" s="14">
        <v>456</v>
      </c>
      <c r="B459" s="14">
        <v>5096</v>
      </c>
      <c r="C459" s="14" t="s">
        <v>932</v>
      </c>
      <c r="D459" s="14">
        <v>100</v>
      </c>
      <c r="P459" s="24">
        <v>8</v>
      </c>
      <c r="Q459" s="24">
        <v>2</v>
      </c>
    </row>
    <row r="460" spans="1:17" ht="16.5" x14ac:dyDescent="0.2">
      <c r="A460" s="14">
        <v>457</v>
      </c>
      <c r="B460" s="14">
        <v>5097</v>
      </c>
      <c r="C460" s="14" t="s">
        <v>933</v>
      </c>
      <c r="D460" s="14">
        <v>100</v>
      </c>
      <c r="P460" s="24">
        <v>8</v>
      </c>
      <c r="Q460" s="24">
        <v>2</v>
      </c>
    </row>
    <row r="461" spans="1:17" ht="16.5" x14ac:dyDescent="0.2">
      <c r="A461" s="14">
        <v>458</v>
      </c>
      <c r="B461" s="14">
        <v>5098</v>
      </c>
      <c r="C461" s="14" t="s">
        <v>934</v>
      </c>
      <c r="D461" s="14">
        <v>100</v>
      </c>
      <c r="P461" s="24">
        <v>8</v>
      </c>
      <c r="Q461" s="24">
        <v>2</v>
      </c>
    </row>
    <row r="462" spans="1:17" ht="16.5" x14ac:dyDescent="0.2">
      <c r="A462" s="14">
        <v>459</v>
      </c>
      <c r="B462" s="14">
        <v>5099</v>
      </c>
      <c r="C462" s="14" t="s">
        <v>935</v>
      </c>
      <c r="D462" s="14">
        <v>100</v>
      </c>
      <c r="P462" s="24">
        <v>8</v>
      </c>
      <c r="Q462" s="24">
        <v>2</v>
      </c>
    </row>
    <row r="463" spans="1:17" ht="16.5" x14ac:dyDescent="0.2">
      <c r="A463" s="14">
        <v>460</v>
      </c>
      <c r="B463" s="14">
        <v>5100</v>
      </c>
      <c r="C463" s="14" t="s">
        <v>936</v>
      </c>
      <c r="D463" s="14">
        <v>100</v>
      </c>
      <c r="P463" s="24">
        <v>8</v>
      </c>
      <c r="Q463" s="24">
        <v>2</v>
      </c>
    </row>
    <row r="464" spans="1:17" ht="16.5" x14ac:dyDescent="0.2">
      <c r="A464" s="14">
        <v>461</v>
      </c>
      <c r="B464" s="14">
        <v>5101</v>
      </c>
      <c r="C464" s="14" t="s">
        <v>937</v>
      </c>
      <c r="D464" s="14">
        <v>100</v>
      </c>
      <c r="P464" s="24">
        <v>8</v>
      </c>
      <c r="Q464" s="24">
        <v>2</v>
      </c>
    </row>
    <row r="465" spans="1:17" ht="16.5" x14ac:dyDescent="0.2">
      <c r="A465" s="14">
        <v>462</v>
      </c>
      <c r="B465" s="14">
        <v>5102</v>
      </c>
      <c r="C465" s="14" t="s">
        <v>938</v>
      </c>
      <c r="D465" s="14">
        <v>100</v>
      </c>
      <c r="P465" s="24">
        <v>8</v>
      </c>
      <c r="Q465" s="24">
        <v>2</v>
      </c>
    </row>
    <row r="466" spans="1:17" ht="16.5" x14ac:dyDescent="0.2">
      <c r="A466" s="14">
        <v>463</v>
      </c>
      <c r="B466" s="14">
        <v>5103</v>
      </c>
      <c r="C466" s="14" t="s">
        <v>939</v>
      </c>
      <c r="D466" s="14">
        <v>100</v>
      </c>
      <c r="P466" s="24">
        <v>8</v>
      </c>
      <c r="Q466" s="24">
        <v>2</v>
      </c>
    </row>
    <row r="467" spans="1:17" ht="16.5" x14ac:dyDescent="0.2">
      <c r="A467" s="14">
        <v>464</v>
      </c>
      <c r="B467" s="14">
        <v>5104</v>
      </c>
      <c r="C467" s="14" t="s">
        <v>940</v>
      </c>
      <c r="D467" s="14">
        <v>100</v>
      </c>
      <c r="P467" s="24">
        <v>8</v>
      </c>
      <c r="Q467" s="24">
        <v>2</v>
      </c>
    </row>
    <row r="468" spans="1:17" ht="16.5" x14ac:dyDescent="0.2">
      <c r="A468" s="14">
        <v>465</v>
      </c>
      <c r="B468" s="14">
        <v>5105</v>
      </c>
      <c r="C468" s="14" t="s">
        <v>941</v>
      </c>
      <c r="D468" s="14">
        <v>100</v>
      </c>
      <c r="P468" s="24">
        <v>8</v>
      </c>
      <c r="Q468" s="24">
        <v>2</v>
      </c>
    </row>
    <row r="469" spans="1:17" ht="16.5" x14ac:dyDescent="0.2">
      <c r="A469" s="14">
        <v>466</v>
      </c>
      <c r="B469" s="14">
        <v>5106</v>
      </c>
      <c r="C469" s="14" t="s">
        <v>942</v>
      </c>
      <c r="D469" s="14">
        <v>100</v>
      </c>
      <c r="P469" s="24">
        <v>9</v>
      </c>
      <c r="Q469" s="24">
        <v>2</v>
      </c>
    </row>
    <row r="470" spans="1:17" ht="16.5" x14ac:dyDescent="0.2">
      <c r="A470" s="14">
        <v>467</v>
      </c>
      <c r="B470" s="14">
        <v>5107</v>
      </c>
      <c r="C470" s="14" t="s">
        <v>943</v>
      </c>
      <c r="D470" s="14">
        <v>100</v>
      </c>
      <c r="P470" s="24">
        <v>9</v>
      </c>
      <c r="Q470" s="24">
        <v>2</v>
      </c>
    </row>
    <row r="471" spans="1:17" ht="16.5" x14ac:dyDescent="0.2">
      <c r="A471" s="14">
        <v>468</v>
      </c>
      <c r="B471" s="14">
        <v>5108</v>
      </c>
      <c r="C471" s="14" t="s">
        <v>944</v>
      </c>
      <c r="D471" s="14">
        <v>100</v>
      </c>
      <c r="P471" s="24">
        <v>9</v>
      </c>
      <c r="Q471" s="24">
        <v>2</v>
      </c>
    </row>
    <row r="472" spans="1:17" ht="16.5" x14ac:dyDescent="0.2">
      <c r="A472" s="14">
        <v>469</v>
      </c>
      <c r="B472" s="14">
        <v>5109</v>
      </c>
      <c r="C472" s="14" t="s">
        <v>945</v>
      </c>
      <c r="D472" s="14">
        <v>100</v>
      </c>
      <c r="P472" s="24">
        <v>9</v>
      </c>
      <c r="Q472" s="24">
        <v>2</v>
      </c>
    </row>
    <row r="473" spans="1:17" ht="16.5" x14ac:dyDescent="0.2">
      <c r="A473" s="14">
        <v>470</v>
      </c>
      <c r="B473" s="14">
        <v>5110</v>
      </c>
      <c r="C473" s="14" t="s">
        <v>946</v>
      </c>
      <c r="D473" s="14">
        <v>100</v>
      </c>
      <c r="P473" s="24">
        <v>9</v>
      </c>
      <c r="Q473" s="24">
        <v>2</v>
      </c>
    </row>
    <row r="474" spans="1:17" ht="16.5" x14ac:dyDescent="0.2">
      <c r="A474" s="14">
        <v>471</v>
      </c>
      <c r="B474" s="14">
        <v>5111</v>
      </c>
      <c r="C474" s="14" t="s">
        <v>947</v>
      </c>
      <c r="D474" s="14">
        <v>100</v>
      </c>
      <c r="P474" s="24">
        <v>9</v>
      </c>
      <c r="Q474" s="24">
        <v>2</v>
      </c>
    </row>
    <row r="475" spans="1:17" ht="16.5" x14ac:dyDescent="0.2">
      <c r="A475" s="14">
        <v>472</v>
      </c>
      <c r="B475" s="14">
        <v>5112</v>
      </c>
      <c r="C475" s="14" t="s">
        <v>948</v>
      </c>
      <c r="D475" s="14">
        <v>100</v>
      </c>
      <c r="P475" s="24">
        <v>9</v>
      </c>
      <c r="Q475" s="24">
        <v>2</v>
      </c>
    </row>
    <row r="476" spans="1:17" ht="16.5" x14ac:dyDescent="0.2">
      <c r="A476" s="14">
        <v>473</v>
      </c>
      <c r="B476" s="14">
        <v>5113</v>
      </c>
      <c r="C476" s="14" t="s">
        <v>949</v>
      </c>
      <c r="D476" s="14">
        <v>100</v>
      </c>
      <c r="P476" s="24">
        <v>9</v>
      </c>
      <c r="Q476" s="24">
        <v>2</v>
      </c>
    </row>
    <row r="477" spans="1:17" ht="16.5" x14ac:dyDescent="0.2">
      <c r="A477" s="14">
        <v>474</v>
      </c>
      <c r="B477" s="14">
        <v>5114</v>
      </c>
      <c r="C477" s="14" t="s">
        <v>950</v>
      </c>
      <c r="D477" s="14">
        <v>100</v>
      </c>
      <c r="P477" s="24">
        <v>9</v>
      </c>
      <c r="Q477" s="24">
        <v>2</v>
      </c>
    </row>
    <row r="478" spans="1:17" ht="16.5" x14ac:dyDescent="0.2">
      <c r="A478" s="14">
        <v>475</v>
      </c>
      <c r="B478" s="14">
        <v>5115</v>
      </c>
      <c r="C478" s="14" t="s">
        <v>951</v>
      </c>
      <c r="D478" s="14">
        <v>100</v>
      </c>
      <c r="P478" s="24">
        <v>9</v>
      </c>
      <c r="Q478" s="24">
        <v>2</v>
      </c>
    </row>
    <row r="479" spans="1:17" ht="16.5" x14ac:dyDescent="0.2">
      <c r="A479" s="14">
        <v>476</v>
      </c>
      <c r="B479" s="14">
        <v>5116</v>
      </c>
      <c r="C479" s="14" t="s">
        <v>952</v>
      </c>
      <c r="D479" s="14">
        <v>100</v>
      </c>
      <c r="P479" s="24">
        <v>9</v>
      </c>
      <c r="Q479" s="24">
        <v>2</v>
      </c>
    </row>
    <row r="480" spans="1:17" ht="16.5" x14ac:dyDescent="0.2">
      <c r="A480" s="14">
        <v>477</v>
      </c>
      <c r="B480" s="14">
        <v>5117</v>
      </c>
      <c r="C480" s="14" t="s">
        <v>953</v>
      </c>
      <c r="D480" s="14">
        <v>100</v>
      </c>
      <c r="P480" s="24">
        <v>9</v>
      </c>
      <c r="Q480" s="24">
        <v>2</v>
      </c>
    </row>
    <row r="481" spans="1:21" ht="16.5" x14ac:dyDescent="0.2">
      <c r="A481" s="14">
        <v>478</v>
      </c>
      <c r="B481" s="14">
        <v>5118</v>
      </c>
      <c r="C481" s="14" t="s">
        <v>954</v>
      </c>
      <c r="D481" s="14">
        <v>100</v>
      </c>
      <c r="P481" s="24">
        <v>9</v>
      </c>
      <c r="Q481" s="24">
        <v>2</v>
      </c>
    </row>
    <row r="482" spans="1:21" ht="16.5" x14ac:dyDescent="0.2">
      <c r="A482" s="14">
        <v>479</v>
      </c>
      <c r="B482" s="14">
        <v>5119</v>
      </c>
      <c r="C482" s="14" t="s">
        <v>955</v>
      </c>
      <c r="D482" s="14">
        <v>100</v>
      </c>
      <c r="P482" s="24">
        <v>9</v>
      </c>
      <c r="Q482" s="24">
        <v>2</v>
      </c>
    </row>
    <row r="483" spans="1:21" ht="16.5" x14ac:dyDescent="0.2">
      <c r="A483" s="14">
        <v>480</v>
      </c>
      <c r="B483" s="14">
        <v>5120</v>
      </c>
      <c r="C483" s="14" t="s">
        <v>956</v>
      </c>
      <c r="D483" s="14">
        <v>100</v>
      </c>
      <c r="P483" s="24">
        <v>9</v>
      </c>
      <c r="Q483" s="24">
        <v>2</v>
      </c>
    </row>
    <row r="484" spans="1:21" ht="16.5" x14ac:dyDescent="0.2">
      <c r="A484" s="14">
        <v>481</v>
      </c>
      <c r="B484" s="14">
        <v>6001</v>
      </c>
      <c r="C484" s="14" t="s">
        <v>3063</v>
      </c>
      <c r="D484" s="14">
        <v>100</v>
      </c>
      <c r="G484" s="24" t="str">
        <f>S$2&amp;"#"&amp;INT(S484*R484)&amp;"#"&amp;14&amp;"|"&amp;T$2&amp;"#"&amp;INT(T484*R484)&amp;"#"&amp;14</f>
        <v>1401002#56#14|1401003#27#14</v>
      </c>
      <c r="P484" s="24">
        <v>1</v>
      </c>
      <c r="Q484" s="24">
        <v>1</v>
      </c>
      <c r="R484" s="28">
        <f>IF(Q484=1,0.75,1)</f>
        <v>0.75</v>
      </c>
      <c r="S484">
        <f>INT(INDEX(关卡产出!$AG$4:$AG$12,掉落组填表!P484)*R484)</f>
        <v>75</v>
      </c>
      <c r="T484">
        <f>INT(INDEX(关卡产出!$AF$4:$AF$12,掉落组填表!$P484)*掉落组填表!$R484)</f>
        <v>37</v>
      </c>
    </row>
    <row r="485" spans="1:21" ht="16.5" x14ac:dyDescent="0.2">
      <c r="A485" s="14">
        <v>482</v>
      </c>
      <c r="B485" s="14">
        <v>6002</v>
      </c>
      <c r="C485" s="14" t="s">
        <v>3064</v>
      </c>
      <c r="D485" s="14">
        <v>100</v>
      </c>
      <c r="G485" s="24" t="str">
        <f>S$2&amp;"#"&amp;INT(S485*R485)&amp;"#"&amp;14&amp;"|"&amp;U$2&amp;"#"&amp;INT(U485*R485)&amp;"#"&amp;14</f>
        <v>1401002#56#14|1401004#27#14</v>
      </c>
      <c r="P485" s="24">
        <v>1</v>
      </c>
      <c r="Q485" s="24">
        <v>1</v>
      </c>
      <c r="R485" s="28">
        <f t="shared" ref="R485:R546" si="0">IF(Q485=1,0.75,1)</f>
        <v>0.75</v>
      </c>
      <c r="S485" s="24">
        <f>INT(INDEX(关卡产出!$AG$4:$AG$12,掉落组填表!P485)*R485)</f>
        <v>75</v>
      </c>
      <c r="U485" s="24">
        <f>INT(INDEX(关卡产出!$AF$4:$AF$12,掉落组填表!$P485)*掉落组填表!$R485)</f>
        <v>37</v>
      </c>
    </row>
    <row r="486" spans="1:21" ht="16.5" x14ac:dyDescent="0.2">
      <c r="A486" s="14">
        <v>483</v>
      </c>
      <c r="B486" s="14">
        <v>6003</v>
      </c>
      <c r="C486" s="14" t="s">
        <v>3000</v>
      </c>
      <c r="D486" s="14">
        <v>100</v>
      </c>
      <c r="G486" s="24" t="str">
        <f>S$2&amp;"#"&amp;INT(S486*R486)&amp;"#"&amp;14&amp;"|"&amp;T$2&amp;"#"&amp;INT(T486*R486)&amp;"#"&amp;14</f>
        <v>1401002#100#14|1401003#50#14</v>
      </c>
      <c r="P486" s="24">
        <v>1</v>
      </c>
      <c r="Q486" s="24">
        <v>2</v>
      </c>
      <c r="R486" s="28">
        <f t="shared" si="0"/>
        <v>1</v>
      </c>
      <c r="S486" s="24">
        <f>INT(INDEX(关卡产出!$AG$4:$AG$12,掉落组填表!P486)*R486)</f>
        <v>100</v>
      </c>
      <c r="T486" s="24">
        <f>INT(INDEX(关卡产出!$AF$4:$AF$12,掉落组填表!$P486)*掉落组填表!$R486)</f>
        <v>50</v>
      </c>
    </row>
    <row r="487" spans="1:21" ht="16.5" x14ac:dyDescent="0.2">
      <c r="A487" s="14">
        <v>484</v>
      </c>
      <c r="B487" s="14">
        <v>6004</v>
      </c>
      <c r="C487" s="14" t="s">
        <v>3001</v>
      </c>
      <c r="D487" s="14">
        <v>100</v>
      </c>
      <c r="G487" s="24" t="str">
        <f>S$2&amp;"#"&amp;INT(S487*R487)&amp;"#"&amp;14&amp;"|"&amp;U$2&amp;"#"&amp;INT(U487*R487)&amp;"#"&amp;14</f>
        <v>1401002#100#14|1401004#50#14</v>
      </c>
      <c r="P487" s="24">
        <v>1</v>
      </c>
      <c r="Q487" s="24">
        <v>2</v>
      </c>
      <c r="R487" s="28">
        <f t="shared" si="0"/>
        <v>1</v>
      </c>
      <c r="S487" s="24">
        <f>INT(INDEX(关卡产出!$AG$4:$AG$12,掉落组填表!P487)*R487)</f>
        <v>100</v>
      </c>
      <c r="U487" s="24">
        <f>INT(INDEX(关卡产出!$AF$4:$AF$12,掉落组填表!$P487)*掉落组填表!$R487)</f>
        <v>50</v>
      </c>
    </row>
    <row r="488" spans="1:21" ht="16.5" x14ac:dyDescent="0.2">
      <c r="A488" s="14">
        <v>485</v>
      </c>
      <c r="B488" s="14">
        <v>6005</v>
      </c>
      <c r="C488" s="14" t="s">
        <v>3002</v>
      </c>
      <c r="D488" s="14">
        <v>100</v>
      </c>
      <c r="G488" s="24" t="str">
        <f>S$2&amp;"#"&amp;INT(S488*R488)&amp;"#"&amp;14&amp;"|"&amp;T$2&amp;"#"&amp;INT(T488*R488)&amp;"#"&amp;14</f>
        <v>1401002#84#14|1401003#33#14</v>
      </c>
      <c r="P488" s="24">
        <v>2</v>
      </c>
      <c r="Q488" s="24">
        <v>1</v>
      </c>
      <c r="R488" s="28">
        <f t="shared" si="0"/>
        <v>0.75</v>
      </c>
      <c r="S488" s="24">
        <f>INT(INDEX(关卡产出!$AG$4:$AG$12,掉落组填表!P488)*R488)</f>
        <v>112</v>
      </c>
      <c r="T488" s="24">
        <f>INT(INDEX(关卡产出!$AF$4:$AF$12,掉落组填表!$P488)*掉落组填表!$R488)</f>
        <v>45</v>
      </c>
    </row>
    <row r="489" spans="1:21" ht="16.5" x14ac:dyDescent="0.2">
      <c r="A489" s="14">
        <v>486</v>
      </c>
      <c r="B489" s="14">
        <v>6006</v>
      </c>
      <c r="C489" s="14" t="s">
        <v>3003</v>
      </c>
      <c r="D489" s="14">
        <v>100</v>
      </c>
      <c r="G489" s="24" t="str">
        <f>S$2&amp;"#"&amp;INT(S489*R489)&amp;"#"&amp;14&amp;"|"&amp;U$2&amp;"#"&amp;INT(U489*R489)&amp;"#"&amp;14</f>
        <v>1401002#84#14|1401004#33#14</v>
      </c>
      <c r="P489" s="24">
        <v>2</v>
      </c>
      <c r="Q489" s="24">
        <v>1</v>
      </c>
      <c r="R489" s="28">
        <f t="shared" si="0"/>
        <v>0.75</v>
      </c>
      <c r="S489" s="24">
        <f>INT(INDEX(关卡产出!$AG$4:$AG$12,掉落组填表!P489)*R489)</f>
        <v>112</v>
      </c>
      <c r="U489" s="24">
        <f>INT(INDEX(关卡产出!$AF$4:$AF$12,掉落组填表!$P489)*掉落组填表!$R489)</f>
        <v>45</v>
      </c>
    </row>
    <row r="490" spans="1:21" ht="16.5" x14ac:dyDescent="0.2">
      <c r="A490" s="14">
        <v>487</v>
      </c>
      <c r="B490" s="14">
        <v>6007</v>
      </c>
      <c r="C490" s="14" t="s">
        <v>3004</v>
      </c>
      <c r="D490" s="14">
        <v>100</v>
      </c>
      <c r="G490" s="24" t="str">
        <f>S$2&amp;"#"&amp;INT(S490*R490)&amp;"#"&amp;14&amp;"|"&amp;T$2&amp;"#"&amp;INT(T490*R490)&amp;"#"&amp;14</f>
        <v>1401002#150#14|1401003#60#14</v>
      </c>
      <c r="P490" s="24">
        <v>2</v>
      </c>
      <c r="Q490" s="24">
        <v>2</v>
      </c>
      <c r="R490" s="28">
        <f t="shared" si="0"/>
        <v>1</v>
      </c>
      <c r="S490" s="24">
        <f>INT(INDEX(关卡产出!$AG$4:$AG$12,掉落组填表!P490)*R490)</f>
        <v>150</v>
      </c>
      <c r="T490" s="24">
        <f>INT(INDEX(关卡产出!$AF$4:$AF$12,掉落组填表!$P490)*掉落组填表!$R490)</f>
        <v>60</v>
      </c>
    </row>
    <row r="491" spans="1:21" ht="16.5" x14ac:dyDescent="0.2">
      <c r="A491" s="14">
        <v>488</v>
      </c>
      <c r="B491" s="14">
        <v>6008</v>
      </c>
      <c r="C491" s="14" t="s">
        <v>3005</v>
      </c>
      <c r="D491" s="14">
        <v>100</v>
      </c>
      <c r="G491" s="24" t="str">
        <f>S$2&amp;"#"&amp;INT(S491*R491)&amp;"#"&amp;14&amp;"|"&amp;U$2&amp;"#"&amp;INT(U491*R491)&amp;"#"&amp;14</f>
        <v>1401002#150#14|1401004#60#14</v>
      </c>
      <c r="P491" s="24">
        <v>2</v>
      </c>
      <c r="Q491" s="24">
        <v>2</v>
      </c>
      <c r="R491" s="28">
        <f t="shared" si="0"/>
        <v>1</v>
      </c>
      <c r="S491" s="24">
        <f>INT(INDEX(关卡产出!$AG$4:$AG$12,掉落组填表!P491)*R491)</f>
        <v>150</v>
      </c>
      <c r="U491" s="24">
        <f>INT(INDEX(关卡产出!$AF$4:$AF$12,掉落组填表!$P491)*掉落组填表!$R491)</f>
        <v>60</v>
      </c>
    </row>
    <row r="492" spans="1:21" ht="16.5" x14ac:dyDescent="0.2">
      <c r="A492" s="14">
        <v>489</v>
      </c>
      <c r="B492" s="14">
        <v>6009</v>
      </c>
      <c r="C492" s="14" t="s">
        <v>3006</v>
      </c>
      <c r="D492" s="14">
        <v>100</v>
      </c>
      <c r="G492" s="24" t="str">
        <f>S$2&amp;"#"&amp;INT(S492*R492)&amp;"#"&amp;14&amp;"|"&amp;T$2&amp;"#"&amp;INT(T492*R492)&amp;"#"&amp;14</f>
        <v>1401002#112#14|1401003#39#14</v>
      </c>
      <c r="P492" s="24">
        <v>3</v>
      </c>
      <c r="Q492" s="24">
        <v>1</v>
      </c>
      <c r="R492" s="28">
        <f t="shared" si="0"/>
        <v>0.75</v>
      </c>
      <c r="S492" s="24">
        <f>INT(INDEX(关卡产出!$AG$4:$AG$12,掉落组填表!P492)*R492)</f>
        <v>150</v>
      </c>
      <c r="T492" s="24">
        <f>INT(INDEX(关卡产出!$AF$4:$AF$12,掉落组填表!$P492)*掉落组填表!$R492)</f>
        <v>52</v>
      </c>
    </row>
    <row r="493" spans="1:21" ht="16.5" x14ac:dyDescent="0.2">
      <c r="A493" s="14">
        <v>490</v>
      </c>
      <c r="B493" s="14">
        <v>6010</v>
      </c>
      <c r="C493" s="14" t="s">
        <v>3007</v>
      </c>
      <c r="D493" s="14">
        <v>100</v>
      </c>
      <c r="G493" s="24" t="str">
        <f>S$2&amp;"#"&amp;INT(S493*R493)&amp;"#"&amp;14&amp;"|"&amp;U$2&amp;"#"&amp;INT(U493*R493)&amp;"#"&amp;14</f>
        <v>1401002#112#14|1401004#39#14</v>
      </c>
      <c r="P493" s="24">
        <v>3</v>
      </c>
      <c r="Q493" s="24">
        <v>1</v>
      </c>
      <c r="R493" s="28">
        <f t="shared" si="0"/>
        <v>0.75</v>
      </c>
      <c r="S493" s="24">
        <f>INT(INDEX(关卡产出!$AG$4:$AG$12,掉落组填表!P493)*R493)</f>
        <v>150</v>
      </c>
      <c r="U493" s="24">
        <f>INT(INDEX(关卡产出!$AF$4:$AF$12,掉落组填表!$P493)*掉落组填表!$R493)</f>
        <v>52</v>
      </c>
    </row>
    <row r="494" spans="1:21" ht="16.5" x14ac:dyDescent="0.2">
      <c r="A494" s="14">
        <v>491</v>
      </c>
      <c r="B494" s="14">
        <v>6011</v>
      </c>
      <c r="C494" s="14" t="s">
        <v>3008</v>
      </c>
      <c r="D494" s="14">
        <v>100</v>
      </c>
      <c r="G494" s="24" t="str">
        <f>S$2&amp;"#"&amp;INT(S494*R494)&amp;"#"&amp;14&amp;"|"&amp;T$2&amp;"#"&amp;INT(T494*R494)&amp;"#"&amp;14</f>
        <v>1401002#112#14|1401003#39#14</v>
      </c>
      <c r="P494" s="24">
        <v>3</v>
      </c>
      <c r="Q494" s="24">
        <v>1</v>
      </c>
      <c r="R494" s="28">
        <f t="shared" si="0"/>
        <v>0.75</v>
      </c>
      <c r="S494" s="24">
        <f>INT(INDEX(关卡产出!$AG$4:$AG$12,掉落组填表!P494)*R494)</f>
        <v>150</v>
      </c>
      <c r="T494" s="24">
        <f>INT(INDEX(关卡产出!$AF$4:$AF$12,掉落组填表!$P494)*掉落组填表!$R494)</f>
        <v>52</v>
      </c>
    </row>
    <row r="495" spans="1:21" ht="16.5" x14ac:dyDescent="0.2">
      <c r="A495" s="14">
        <v>492</v>
      </c>
      <c r="B495" s="14">
        <v>6012</v>
      </c>
      <c r="C495" s="14" t="s">
        <v>3009</v>
      </c>
      <c r="D495" s="14">
        <v>100</v>
      </c>
      <c r="G495" s="24" t="str">
        <f>S$2&amp;"#"&amp;INT(S495*R495)&amp;"#"&amp;14&amp;"|"&amp;U$2&amp;"#"&amp;INT(U495*R495)&amp;"#"&amp;14</f>
        <v>1401002#112#14|1401004#39#14</v>
      </c>
      <c r="P495" s="24">
        <v>3</v>
      </c>
      <c r="Q495" s="24">
        <v>1</v>
      </c>
      <c r="R495" s="28">
        <f t="shared" si="0"/>
        <v>0.75</v>
      </c>
      <c r="S495" s="24">
        <f>INT(INDEX(关卡产出!$AG$4:$AG$12,掉落组填表!P495)*R495)</f>
        <v>150</v>
      </c>
      <c r="U495" s="24">
        <f>INT(INDEX(关卡产出!$AF$4:$AF$12,掉落组填表!$P495)*掉落组填表!$R495)</f>
        <v>52</v>
      </c>
    </row>
    <row r="496" spans="1:21" ht="16.5" x14ac:dyDescent="0.2">
      <c r="A496" s="14">
        <v>493</v>
      </c>
      <c r="B496" s="14">
        <v>6013</v>
      </c>
      <c r="C496" s="14" t="s">
        <v>3014</v>
      </c>
      <c r="D496" s="14">
        <v>100</v>
      </c>
      <c r="G496" s="24" t="str">
        <f>S$2&amp;"#"&amp;INT(S496*R496)&amp;"#"&amp;14&amp;"|"&amp;T$2&amp;"#"&amp;INT(T496*R496)&amp;"#"&amp;14</f>
        <v>1401002#200#14|1401003#70#14</v>
      </c>
      <c r="P496" s="24">
        <v>3</v>
      </c>
      <c r="Q496" s="24">
        <v>2</v>
      </c>
      <c r="R496" s="28">
        <f t="shared" si="0"/>
        <v>1</v>
      </c>
      <c r="S496" s="24">
        <f>INT(INDEX(关卡产出!$AG$4:$AG$12,掉落组填表!P496)*R496)</f>
        <v>200</v>
      </c>
      <c r="T496" s="24">
        <f>INT(INDEX(关卡产出!$AF$4:$AF$12,掉落组填表!$P496)*掉落组填表!$R496)</f>
        <v>70</v>
      </c>
    </row>
    <row r="497" spans="1:21" ht="16.5" x14ac:dyDescent="0.2">
      <c r="A497" s="14">
        <v>494</v>
      </c>
      <c r="B497" s="14">
        <v>6014</v>
      </c>
      <c r="C497" s="14" t="s">
        <v>3015</v>
      </c>
      <c r="D497" s="14">
        <v>100</v>
      </c>
      <c r="G497" s="24" t="str">
        <f>S$2&amp;"#"&amp;INT(S497*R497)&amp;"#"&amp;14&amp;"|"&amp;U$2&amp;"#"&amp;INT(U497*R497)&amp;"#"&amp;14</f>
        <v>1401002#200#14|1401004#70#14</v>
      </c>
      <c r="P497" s="24">
        <v>3</v>
      </c>
      <c r="Q497" s="24">
        <v>2</v>
      </c>
      <c r="R497" s="28">
        <f t="shared" si="0"/>
        <v>1</v>
      </c>
      <c r="S497" s="24">
        <f>INT(INDEX(关卡产出!$AG$4:$AG$12,掉落组填表!P497)*R497)</f>
        <v>200</v>
      </c>
      <c r="U497" s="24">
        <f>INT(INDEX(关卡产出!$AF$4:$AF$12,掉落组填表!$P497)*掉落组填表!$R497)</f>
        <v>70</v>
      </c>
    </row>
    <row r="498" spans="1:21" ht="16.5" x14ac:dyDescent="0.2">
      <c r="A498" s="14">
        <v>495</v>
      </c>
      <c r="B498" s="14">
        <v>6015</v>
      </c>
      <c r="C498" s="14" t="s">
        <v>3016</v>
      </c>
      <c r="D498" s="14">
        <v>100</v>
      </c>
      <c r="G498" s="24" t="str">
        <f>S$2&amp;"#"&amp;INT(S498*R498)&amp;"#"&amp;14&amp;"|"&amp;T$2&amp;"#"&amp;INT(T498*R498)&amp;"#"&amp;14</f>
        <v>1401002#200#14|1401003#70#14</v>
      </c>
      <c r="P498" s="24">
        <v>3</v>
      </c>
      <c r="Q498" s="24">
        <v>2</v>
      </c>
      <c r="R498" s="28">
        <f t="shared" si="0"/>
        <v>1</v>
      </c>
      <c r="S498" s="24">
        <f>INT(INDEX(关卡产出!$AG$4:$AG$12,掉落组填表!P498)*R498)</f>
        <v>200</v>
      </c>
      <c r="T498" s="24">
        <f>INT(INDEX(关卡产出!$AF$4:$AF$12,掉落组填表!$P498)*掉落组填表!$R498)</f>
        <v>70</v>
      </c>
    </row>
    <row r="499" spans="1:21" ht="16.5" x14ac:dyDescent="0.2">
      <c r="A499" s="14">
        <v>496</v>
      </c>
      <c r="B499" s="14">
        <v>6016</v>
      </c>
      <c r="C499" s="14" t="s">
        <v>3017</v>
      </c>
      <c r="D499" s="14">
        <v>100</v>
      </c>
      <c r="G499" s="24" t="str">
        <f>S$2&amp;"#"&amp;INT(S499*R499)&amp;"#"&amp;14&amp;"|"&amp;U$2&amp;"#"&amp;INT(U499*R499)&amp;"#"&amp;14</f>
        <v>1401002#200#14|1401004#70#14</v>
      </c>
      <c r="P499" s="24">
        <v>3</v>
      </c>
      <c r="Q499" s="24">
        <v>2</v>
      </c>
      <c r="R499" s="28">
        <f t="shared" si="0"/>
        <v>1</v>
      </c>
      <c r="S499" s="24">
        <f>INT(INDEX(关卡产出!$AG$4:$AG$12,掉落组填表!P499)*R499)</f>
        <v>200</v>
      </c>
      <c r="U499" s="24">
        <f>INT(INDEX(关卡产出!$AF$4:$AF$12,掉落组填表!$P499)*掉落组填表!$R499)</f>
        <v>70</v>
      </c>
    </row>
    <row r="500" spans="1:21" ht="16.5" x14ac:dyDescent="0.2">
      <c r="A500" s="14">
        <v>497</v>
      </c>
      <c r="B500" s="14">
        <v>6017</v>
      </c>
      <c r="C500" s="14" t="s">
        <v>3018</v>
      </c>
      <c r="D500" s="14">
        <v>100</v>
      </c>
      <c r="G500" s="24" t="str">
        <f>S$2&amp;"#"&amp;INT(S500*R500)&amp;"#"&amp;14&amp;"|"&amp;T$2&amp;"#"&amp;INT(T500*R500)&amp;"#"&amp;14</f>
        <v>1401002#140#14|1401003#45#14</v>
      </c>
      <c r="P500" s="24">
        <v>4</v>
      </c>
      <c r="Q500" s="24">
        <v>1</v>
      </c>
      <c r="R500" s="28">
        <f t="shared" si="0"/>
        <v>0.75</v>
      </c>
      <c r="S500" s="24">
        <f>INT(INDEX(关卡产出!$AG$4:$AG$12,掉落组填表!P500)*R500)</f>
        <v>187</v>
      </c>
      <c r="T500" s="24">
        <f>INT(INDEX(关卡产出!$AF$4:$AF$12,掉落组填表!$P500)*掉落组填表!$R500)</f>
        <v>60</v>
      </c>
    </row>
    <row r="501" spans="1:21" ht="16.5" x14ac:dyDescent="0.2">
      <c r="A501" s="14">
        <v>498</v>
      </c>
      <c r="B501" s="14">
        <v>6018</v>
      </c>
      <c r="C501" s="14" t="s">
        <v>3019</v>
      </c>
      <c r="D501" s="14">
        <v>100</v>
      </c>
      <c r="G501" s="24" t="str">
        <f>S$2&amp;"#"&amp;INT(S501*R501)&amp;"#"&amp;14&amp;"|"&amp;U$2&amp;"#"&amp;INT(U501*R501)&amp;"#"&amp;14</f>
        <v>1401002#140#14|1401004#45#14</v>
      </c>
      <c r="P501" s="24">
        <v>4</v>
      </c>
      <c r="Q501" s="24">
        <v>1</v>
      </c>
      <c r="R501" s="28">
        <f t="shared" si="0"/>
        <v>0.75</v>
      </c>
      <c r="S501" s="24">
        <f>INT(INDEX(关卡产出!$AG$4:$AG$12,掉落组填表!P501)*R501)</f>
        <v>187</v>
      </c>
      <c r="U501" s="24">
        <f>INT(INDEX(关卡产出!$AF$4:$AF$12,掉落组填表!$P501)*掉落组填表!$R501)</f>
        <v>60</v>
      </c>
    </row>
    <row r="502" spans="1:21" ht="16.5" x14ac:dyDescent="0.2">
      <c r="A502" s="14">
        <v>499</v>
      </c>
      <c r="B502" s="14">
        <v>6019</v>
      </c>
      <c r="C502" s="14" t="s">
        <v>3020</v>
      </c>
      <c r="D502" s="14">
        <v>100</v>
      </c>
      <c r="G502" s="24" t="str">
        <f>S$2&amp;"#"&amp;INT(S502*R502)&amp;"#"&amp;14&amp;"|"&amp;T$2&amp;"#"&amp;INT(T502*R502)&amp;"#"&amp;14</f>
        <v>1401002#140#14|1401003#45#14</v>
      </c>
      <c r="P502" s="24">
        <v>4</v>
      </c>
      <c r="Q502" s="24">
        <v>1</v>
      </c>
      <c r="R502" s="28">
        <f t="shared" si="0"/>
        <v>0.75</v>
      </c>
      <c r="S502" s="24">
        <f>INT(INDEX(关卡产出!$AG$4:$AG$12,掉落组填表!P502)*R502)</f>
        <v>187</v>
      </c>
      <c r="T502" s="24">
        <f>INT(INDEX(关卡产出!$AF$4:$AF$12,掉落组填表!$P502)*掉落组填表!$R502)</f>
        <v>60</v>
      </c>
    </row>
    <row r="503" spans="1:21" ht="16.5" x14ac:dyDescent="0.2">
      <c r="A503" s="14">
        <v>500</v>
      </c>
      <c r="B503" s="14">
        <v>6020</v>
      </c>
      <c r="C503" s="14" t="s">
        <v>3021</v>
      </c>
      <c r="D503" s="14">
        <v>100</v>
      </c>
      <c r="G503" s="24" t="str">
        <f>S$2&amp;"#"&amp;INT(S503*R503)&amp;"#"&amp;14&amp;"|"&amp;U$2&amp;"#"&amp;INT(U503*R503)&amp;"#"&amp;14</f>
        <v>1401002#140#14|1401004#45#14</v>
      </c>
      <c r="P503" s="24">
        <v>4</v>
      </c>
      <c r="Q503" s="24">
        <v>1</v>
      </c>
      <c r="R503" s="28">
        <f t="shared" si="0"/>
        <v>0.75</v>
      </c>
      <c r="S503" s="24">
        <f>INT(INDEX(关卡产出!$AG$4:$AG$12,掉落组填表!P503)*R503)</f>
        <v>187</v>
      </c>
      <c r="U503" s="24">
        <f>INT(INDEX(关卡产出!$AF$4:$AF$12,掉落组填表!$P503)*掉落组填表!$R503)</f>
        <v>60</v>
      </c>
    </row>
    <row r="504" spans="1:21" s="24" customFormat="1" ht="16.5" x14ac:dyDescent="0.2">
      <c r="A504" s="14">
        <v>501</v>
      </c>
      <c r="B504" s="14">
        <v>6021</v>
      </c>
      <c r="C504" s="14" t="s">
        <v>3135</v>
      </c>
      <c r="D504" s="14">
        <v>100</v>
      </c>
      <c r="G504" s="24" t="str">
        <f>S$2&amp;"#"&amp;INT(S504*R504)&amp;"#"&amp;14&amp;"|"&amp;T$2&amp;"#"&amp;INT(T504*R504)&amp;"#"&amp;14</f>
        <v>1401002#140#14|1401003#45#14</v>
      </c>
      <c r="P504" s="24">
        <v>4</v>
      </c>
      <c r="Q504" s="24">
        <v>1</v>
      </c>
      <c r="R504" s="28">
        <f t="shared" si="0"/>
        <v>0.75</v>
      </c>
      <c r="S504" s="24">
        <f>INT(INDEX(关卡产出!$AG$4:$AG$12,掉落组填表!P504)*R504)</f>
        <v>187</v>
      </c>
      <c r="T504" s="24">
        <f>INT(INDEX(关卡产出!$AF$4:$AF$12,掉落组填表!$P504)*掉落组填表!$R504)</f>
        <v>60</v>
      </c>
    </row>
    <row r="505" spans="1:21" ht="16.5" x14ac:dyDescent="0.2">
      <c r="A505" s="14">
        <v>502</v>
      </c>
      <c r="B505" s="14">
        <v>6022</v>
      </c>
      <c r="C505" s="14" t="s">
        <v>3010</v>
      </c>
      <c r="D505" s="14">
        <v>100</v>
      </c>
      <c r="G505" s="24" t="str">
        <f>S$2&amp;"#"&amp;INT(S505*R505)&amp;"#"&amp;14&amp;"|"&amp;U$2&amp;"#"&amp;INT(U505*R505)&amp;"#"&amp;14</f>
        <v>1401002#250#14|1401004#80#14</v>
      </c>
      <c r="P505" s="24">
        <v>4</v>
      </c>
      <c r="Q505" s="24">
        <v>2</v>
      </c>
      <c r="R505" s="28">
        <f t="shared" si="0"/>
        <v>1</v>
      </c>
      <c r="S505" s="24">
        <f>INT(INDEX(关卡产出!$AG$4:$AG$12,掉落组填表!P505)*R505)</f>
        <v>250</v>
      </c>
      <c r="U505" s="24">
        <f>INT(INDEX(关卡产出!$AF$4:$AF$12,掉落组填表!$P505)*掉落组填表!$R505)</f>
        <v>80</v>
      </c>
    </row>
    <row r="506" spans="1:21" ht="16.5" x14ac:dyDescent="0.2">
      <c r="A506" s="14">
        <v>503</v>
      </c>
      <c r="B506" s="14">
        <v>6023</v>
      </c>
      <c r="C506" s="14" t="s">
        <v>3011</v>
      </c>
      <c r="D506" s="14">
        <v>100</v>
      </c>
      <c r="G506" s="24" t="str">
        <f>S$2&amp;"#"&amp;INT(S506*R506)&amp;"#"&amp;14&amp;"|"&amp;T$2&amp;"#"&amp;INT(T506*R506)&amp;"#"&amp;14</f>
        <v>1401002#250#14|1401003#80#14</v>
      </c>
      <c r="P506" s="24">
        <v>4</v>
      </c>
      <c r="Q506" s="24">
        <v>2</v>
      </c>
      <c r="R506" s="28">
        <f t="shared" si="0"/>
        <v>1</v>
      </c>
      <c r="S506" s="24">
        <f>INT(INDEX(关卡产出!$AG$4:$AG$12,掉落组填表!P506)*R506)</f>
        <v>250</v>
      </c>
      <c r="T506" s="24">
        <f>INT(INDEX(关卡产出!$AF$4:$AF$12,掉落组填表!$P506)*掉落组填表!$R506)</f>
        <v>80</v>
      </c>
    </row>
    <row r="507" spans="1:21" ht="16.5" x14ac:dyDescent="0.2">
      <c r="A507" s="14">
        <v>504</v>
      </c>
      <c r="B507" s="14">
        <v>6024</v>
      </c>
      <c r="C507" s="14" t="s">
        <v>3012</v>
      </c>
      <c r="D507" s="14">
        <v>100</v>
      </c>
      <c r="G507" s="24" t="str">
        <f>S$2&amp;"#"&amp;INT(S507*R507)&amp;"#"&amp;14&amp;"|"&amp;U$2&amp;"#"&amp;INT(U507*R507)&amp;"#"&amp;14</f>
        <v>1401002#250#14|1401004#80#14</v>
      </c>
      <c r="P507" s="24">
        <v>4</v>
      </c>
      <c r="Q507" s="24">
        <v>2</v>
      </c>
      <c r="R507" s="28">
        <f t="shared" si="0"/>
        <v>1</v>
      </c>
      <c r="S507" s="24">
        <f>INT(INDEX(关卡产出!$AG$4:$AG$12,掉落组填表!P507)*R507)</f>
        <v>250</v>
      </c>
      <c r="U507" s="24">
        <f>INT(INDEX(关卡产出!$AF$4:$AF$12,掉落组填表!$P507)*掉落组填表!$R507)</f>
        <v>80</v>
      </c>
    </row>
    <row r="508" spans="1:21" ht="16.5" x14ac:dyDescent="0.2">
      <c r="A508" s="14">
        <v>505</v>
      </c>
      <c r="B508" s="14">
        <v>6025</v>
      </c>
      <c r="C508" s="14" t="s">
        <v>3013</v>
      </c>
      <c r="D508" s="14">
        <v>100</v>
      </c>
      <c r="G508" s="24" t="str">
        <f>S$2&amp;"#"&amp;INT(S508*R508)&amp;"#"&amp;14&amp;"|"&amp;T$2&amp;"#"&amp;INT(T508*R508)&amp;"#"&amp;14</f>
        <v>1401002#250#14|1401003#80#14</v>
      </c>
      <c r="P508" s="24">
        <v>4</v>
      </c>
      <c r="Q508" s="24">
        <v>2</v>
      </c>
      <c r="R508" s="28">
        <f t="shared" si="0"/>
        <v>1</v>
      </c>
      <c r="S508" s="24">
        <f>INT(INDEX(关卡产出!$AG$4:$AG$12,掉落组填表!P508)*R508)</f>
        <v>250</v>
      </c>
      <c r="T508" s="24">
        <f>INT(INDEX(关卡产出!$AF$4:$AF$12,掉落组填表!$P508)*掉落组填表!$R508)</f>
        <v>80</v>
      </c>
    </row>
    <row r="509" spans="1:21" s="24" customFormat="1" ht="16.5" x14ac:dyDescent="0.2">
      <c r="A509" s="14">
        <v>506</v>
      </c>
      <c r="B509" s="14">
        <v>6026</v>
      </c>
      <c r="C509" s="14" t="s">
        <v>3136</v>
      </c>
      <c r="D509" s="14">
        <v>100</v>
      </c>
      <c r="G509" s="24" t="str">
        <f>S$2&amp;"#"&amp;INT(S509*R509)&amp;"#"&amp;14&amp;"|"&amp;U$2&amp;"#"&amp;INT(U509*R509)&amp;"#"&amp;14</f>
        <v>1401002#250#14|1401004#80#14</v>
      </c>
      <c r="P509" s="24">
        <v>4</v>
      </c>
      <c r="Q509" s="24">
        <v>2</v>
      </c>
      <c r="R509" s="28">
        <f t="shared" si="0"/>
        <v>1</v>
      </c>
      <c r="S509" s="24">
        <f>INT(INDEX(关卡产出!$AG$4:$AG$12,掉落组填表!P509)*R509)</f>
        <v>250</v>
      </c>
      <c r="U509" s="24">
        <f>INT(INDEX(关卡产出!$AF$4:$AF$12,掉落组填表!$P509)*掉落组填表!$R509)</f>
        <v>80</v>
      </c>
    </row>
    <row r="510" spans="1:21" ht="16.5" x14ac:dyDescent="0.2">
      <c r="A510" s="14">
        <v>507</v>
      </c>
      <c r="B510" s="14">
        <v>6027</v>
      </c>
      <c r="C510" s="14" t="s">
        <v>3022</v>
      </c>
      <c r="D510" s="14">
        <v>100</v>
      </c>
      <c r="G510" s="24" t="str">
        <f>S$2&amp;"#"&amp;INT(S510*R510)&amp;"#"&amp;14&amp;"|"&amp;T$2&amp;"#"&amp;INT(T510*R510)&amp;"#"&amp;14</f>
        <v>1401002#168#14|1401003#50#14</v>
      </c>
      <c r="P510" s="24">
        <v>5</v>
      </c>
      <c r="Q510" s="24">
        <v>1</v>
      </c>
      <c r="R510" s="28">
        <f t="shared" si="0"/>
        <v>0.75</v>
      </c>
      <c r="S510" s="24">
        <f>INT(INDEX(关卡产出!$AG$4:$AG$12,掉落组填表!P510)*R510)</f>
        <v>225</v>
      </c>
      <c r="T510" s="24">
        <f>INT(INDEX(关卡产出!$AF$4:$AF$12,掉落组填表!$P510)*掉落组填表!$R510)</f>
        <v>67</v>
      </c>
    </row>
    <row r="511" spans="1:21" ht="16.5" x14ac:dyDescent="0.2">
      <c r="A511" s="14">
        <v>508</v>
      </c>
      <c r="B511" s="14">
        <v>6028</v>
      </c>
      <c r="C511" s="14" t="s">
        <v>3023</v>
      </c>
      <c r="D511" s="14">
        <v>100</v>
      </c>
      <c r="G511" s="24" t="str">
        <f>S$2&amp;"#"&amp;INT(S511*R511)&amp;"#"&amp;14&amp;"|"&amp;U$2&amp;"#"&amp;INT(U511*R511)&amp;"#"&amp;14</f>
        <v>1401002#168#14|1401004#50#14</v>
      </c>
      <c r="P511" s="24">
        <v>5</v>
      </c>
      <c r="Q511" s="24">
        <v>1</v>
      </c>
      <c r="R511" s="28">
        <f t="shared" si="0"/>
        <v>0.75</v>
      </c>
      <c r="S511" s="24">
        <f>INT(INDEX(关卡产出!$AG$4:$AG$12,掉落组填表!P511)*R511)</f>
        <v>225</v>
      </c>
      <c r="U511" s="24">
        <f>INT(INDEX(关卡产出!$AF$4:$AF$12,掉落组填表!$P511)*掉落组填表!$R511)</f>
        <v>67</v>
      </c>
    </row>
    <row r="512" spans="1:21" ht="16.5" x14ac:dyDescent="0.2">
      <c r="A512" s="14">
        <v>509</v>
      </c>
      <c r="B512" s="14">
        <v>6029</v>
      </c>
      <c r="C512" s="14" t="s">
        <v>3024</v>
      </c>
      <c r="D512" s="14">
        <v>100</v>
      </c>
      <c r="G512" s="24" t="str">
        <f>S$2&amp;"#"&amp;INT(S512*R512)&amp;"#"&amp;14&amp;"|"&amp;T$2&amp;"#"&amp;INT(T512*R512)&amp;"#"&amp;14</f>
        <v>1401002#168#14|1401003#50#14</v>
      </c>
      <c r="P512" s="24">
        <v>5</v>
      </c>
      <c r="Q512" s="24">
        <v>1</v>
      </c>
      <c r="R512" s="28">
        <f t="shared" si="0"/>
        <v>0.75</v>
      </c>
      <c r="S512" s="24">
        <f>INT(INDEX(关卡产出!$AG$4:$AG$12,掉落组填表!P512)*R512)</f>
        <v>225</v>
      </c>
      <c r="T512" s="24">
        <f>INT(INDEX(关卡产出!$AF$4:$AF$12,掉落组填表!$P512)*掉落组填表!$R512)</f>
        <v>67</v>
      </c>
    </row>
    <row r="513" spans="1:21" ht="16.5" x14ac:dyDescent="0.2">
      <c r="A513" s="14">
        <v>510</v>
      </c>
      <c r="B513" s="14">
        <v>6030</v>
      </c>
      <c r="C513" s="14" t="s">
        <v>3025</v>
      </c>
      <c r="D513" s="14">
        <v>100</v>
      </c>
      <c r="G513" s="24" t="str">
        <f>S$2&amp;"#"&amp;INT(S513*R513)&amp;"#"&amp;14&amp;"|"&amp;U$2&amp;"#"&amp;INT(U513*R513)&amp;"#"&amp;14</f>
        <v>1401002#168#14|1401004#50#14</v>
      </c>
      <c r="P513" s="24">
        <v>5</v>
      </c>
      <c r="Q513" s="24">
        <v>1</v>
      </c>
      <c r="R513" s="28">
        <f t="shared" si="0"/>
        <v>0.75</v>
      </c>
      <c r="S513" s="24">
        <f>INT(INDEX(关卡产出!$AG$4:$AG$12,掉落组填表!P513)*R513)</f>
        <v>225</v>
      </c>
      <c r="U513" s="24">
        <f>INT(INDEX(关卡产出!$AF$4:$AF$12,掉落组填表!$P513)*掉落组填表!$R513)</f>
        <v>67</v>
      </c>
    </row>
    <row r="514" spans="1:21" s="24" customFormat="1" ht="16.5" x14ac:dyDescent="0.2">
      <c r="A514" s="14">
        <v>511</v>
      </c>
      <c r="B514" s="14">
        <v>6031</v>
      </c>
      <c r="C514" s="14" t="s">
        <v>3137</v>
      </c>
      <c r="D514" s="14">
        <v>100</v>
      </c>
      <c r="G514" s="24" t="str">
        <f>S$2&amp;"#"&amp;INT(S514*R514)&amp;"#"&amp;14&amp;"|"&amp;T$2&amp;"#"&amp;INT(T514*R514)&amp;"#"&amp;14</f>
        <v>1401002#168#14|1401003#50#14</v>
      </c>
      <c r="P514" s="24">
        <v>5</v>
      </c>
      <c r="Q514" s="24">
        <v>1</v>
      </c>
      <c r="R514" s="28">
        <f t="shared" si="0"/>
        <v>0.75</v>
      </c>
      <c r="S514" s="24">
        <f>INT(INDEX(关卡产出!$AG$4:$AG$12,掉落组填表!P514)*R514)</f>
        <v>225</v>
      </c>
      <c r="T514" s="24">
        <f>INT(INDEX(关卡产出!$AF$4:$AF$12,掉落组填表!$P514)*掉落组填表!$R514)</f>
        <v>67</v>
      </c>
    </row>
    <row r="515" spans="1:21" ht="16.5" x14ac:dyDescent="0.2">
      <c r="A515" s="14">
        <v>512</v>
      </c>
      <c r="B515" s="14">
        <v>6032</v>
      </c>
      <c r="C515" s="14" t="s">
        <v>3026</v>
      </c>
      <c r="D515" s="14">
        <v>100</v>
      </c>
      <c r="G515" s="24" t="str">
        <f>S$2&amp;"#"&amp;INT(S515*R515)&amp;"#"&amp;14&amp;"|"&amp;U$2&amp;"#"&amp;INT(U515*R515)&amp;"#"&amp;14</f>
        <v>1401002#300#14|1401004#90#14</v>
      </c>
      <c r="P515" s="24">
        <v>5</v>
      </c>
      <c r="Q515" s="24">
        <v>2</v>
      </c>
      <c r="R515" s="28">
        <f t="shared" si="0"/>
        <v>1</v>
      </c>
      <c r="S515" s="24">
        <f>INT(INDEX(关卡产出!$AG$4:$AG$12,掉落组填表!P515)*R515)</f>
        <v>300</v>
      </c>
      <c r="U515" s="24">
        <f>INT(INDEX(关卡产出!$AF$4:$AF$12,掉落组填表!$P515)*掉落组填表!$R515)</f>
        <v>90</v>
      </c>
    </row>
    <row r="516" spans="1:21" ht="16.5" x14ac:dyDescent="0.2">
      <c r="A516" s="14">
        <v>513</v>
      </c>
      <c r="B516" s="14">
        <v>6033</v>
      </c>
      <c r="C516" s="14" t="s">
        <v>3027</v>
      </c>
      <c r="D516" s="14">
        <v>100</v>
      </c>
      <c r="G516" s="24" t="str">
        <f>S$2&amp;"#"&amp;INT(S516*R516)&amp;"#"&amp;14&amp;"|"&amp;T$2&amp;"#"&amp;INT(T516*R516)&amp;"#"&amp;14</f>
        <v>1401002#300#14|1401003#90#14</v>
      </c>
      <c r="P516" s="24">
        <v>5</v>
      </c>
      <c r="Q516" s="24">
        <v>2</v>
      </c>
      <c r="R516" s="28">
        <f t="shared" si="0"/>
        <v>1</v>
      </c>
      <c r="S516" s="24">
        <f>INT(INDEX(关卡产出!$AG$4:$AG$12,掉落组填表!P516)*R516)</f>
        <v>300</v>
      </c>
      <c r="T516" s="24">
        <f>INT(INDEX(关卡产出!$AF$4:$AF$12,掉落组填表!$P516)*掉落组填表!$R516)</f>
        <v>90</v>
      </c>
    </row>
    <row r="517" spans="1:21" ht="16.5" x14ac:dyDescent="0.2">
      <c r="A517" s="14">
        <v>514</v>
      </c>
      <c r="B517" s="14">
        <v>6034</v>
      </c>
      <c r="C517" s="14" t="s">
        <v>3028</v>
      </c>
      <c r="D517" s="14">
        <v>100</v>
      </c>
      <c r="G517" s="24" t="str">
        <f>S$2&amp;"#"&amp;INT(S517*R517)&amp;"#"&amp;14&amp;"|"&amp;U$2&amp;"#"&amp;INT(U517*R517)&amp;"#"&amp;14</f>
        <v>1401002#300#14|1401004#90#14</v>
      </c>
      <c r="P517" s="24">
        <v>5</v>
      </c>
      <c r="Q517" s="24">
        <v>2</v>
      </c>
      <c r="R517" s="28">
        <f t="shared" si="0"/>
        <v>1</v>
      </c>
      <c r="S517" s="24">
        <f>INT(INDEX(关卡产出!$AG$4:$AG$12,掉落组填表!P517)*R517)</f>
        <v>300</v>
      </c>
      <c r="U517" s="24">
        <f>INT(INDEX(关卡产出!$AF$4:$AF$12,掉落组填表!$P517)*掉落组填表!$R517)</f>
        <v>90</v>
      </c>
    </row>
    <row r="518" spans="1:21" ht="16.5" x14ac:dyDescent="0.2">
      <c r="A518" s="14">
        <v>515</v>
      </c>
      <c r="B518" s="14">
        <v>6035</v>
      </c>
      <c r="C518" s="14" t="s">
        <v>3029</v>
      </c>
      <c r="D518" s="14">
        <v>100</v>
      </c>
      <c r="G518" s="24" t="str">
        <f>S$2&amp;"#"&amp;INT(S518*R518)&amp;"#"&amp;14&amp;"|"&amp;T$2&amp;"#"&amp;INT(T518*R518)&amp;"#"&amp;14</f>
        <v>1401002#300#14|1401003#90#14</v>
      </c>
      <c r="P518" s="24">
        <v>5</v>
      </c>
      <c r="Q518" s="24">
        <v>2</v>
      </c>
      <c r="R518" s="28">
        <f t="shared" si="0"/>
        <v>1</v>
      </c>
      <c r="S518" s="24">
        <f>INT(INDEX(关卡产出!$AG$4:$AG$12,掉落组填表!P518)*R518)</f>
        <v>300</v>
      </c>
      <c r="T518" s="24">
        <f>INT(INDEX(关卡产出!$AF$4:$AF$12,掉落组填表!$P518)*掉落组填表!$R518)</f>
        <v>90</v>
      </c>
    </row>
    <row r="519" spans="1:21" s="24" customFormat="1" ht="16.5" x14ac:dyDescent="0.2">
      <c r="A519" s="14">
        <v>516</v>
      </c>
      <c r="B519" s="14">
        <v>6036</v>
      </c>
      <c r="C519" s="14" t="s">
        <v>3138</v>
      </c>
      <c r="D519" s="14">
        <v>100</v>
      </c>
      <c r="G519" s="24" t="str">
        <f>S$2&amp;"#"&amp;INT(S519*R519)&amp;"#"&amp;14&amp;"|"&amp;U$2&amp;"#"&amp;INT(U519*R519)&amp;"#"&amp;14</f>
        <v>1401002#300#14|1401004#90#14</v>
      </c>
      <c r="P519" s="24">
        <v>5</v>
      </c>
      <c r="Q519" s="24">
        <v>2</v>
      </c>
      <c r="R519" s="28">
        <f t="shared" si="0"/>
        <v>1</v>
      </c>
      <c r="S519" s="24">
        <f>INT(INDEX(关卡产出!$AG$4:$AG$12,掉落组填表!P519)*R519)</f>
        <v>300</v>
      </c>
      <c r="U519" s="24">
        <f>INT(INDEX(关卡产出!$AF$4:$AF$12,掉落组填表!$P519)*掉落组填表!$R519)</f>
        <v>90</v>
      </c>
    </row>
    <row r="520" spans="1:21" ht="16.5" x14ac:dyDescent="0.2">
      <c r="A520" s="14">
        <v>517</v>
      </c>
      <c r="B520" s="14">
        <v>6037</v>
      </c>
      <c r="C520" s="14" t="s">
        <v>3030</v>
      </c>
      <c r="D520" s="14">
        <v>100</v>
      </c>
      <c r="G520" s="24" t="str">
        <f>S$2&amp;"#"&amp;INT(S520*R520)&amp;"#"&amp;14&amp;"|"&amp;T$2&amp;"#"&amp;INT(T520*R520)&amp;"#"&amp;14</f>
        <v>1401002#196#14|1401003#56#14</v>
      </c>
      <c r="P520" s="24">
        <v>6</v>
      </c>
      <c r="Q520" s="24">
        <v>1</v>
      </c>
      <c r="R520" s="28">
        <f t="shared" si="0"/>
        <v>0.75</v>
      </c>
      <c r="S520" s="24">
        <f>INT(INDEX(关卡产出!$AG$4:$AG$12,掉落组填表!P520)*R520)</f>
        <v>262</v>
      </c>
      <c r="T520" s="24">
        <f>INT(INDEX(关卡产出!$AF$4:$AF$12,掉落组填表!$P520)*掉落组填表!$R520)</f>
        <v>75</v>
      </c>
    </row>
    <row r="521" spans="1:21" ht="16.5" x14ac:dyDescent="0.2">
      <c r="A521" s="14">
        <v>518</v>
      </c>
      <c r="B521" s="14">
        <v>6038</v>
      </c>
      <c r="C521" s="14" t="s">
        <v>3031</v>
      </c>
      <c r="D521" s="14">
        <v>100</v>
      </c>
      <c r="G521" s="24" t="str">
        <f>S$2&amp;"#"&amp;INT(S521*R521)&amp;"#"&amp;14&amp;"|"&amp;U$2&amp;"#"&amp;INT(U521*R521)&amp;"#"&amp;14</f>
        <v>1401002#196#14|1401004#56#14</v>
      </c>
      <c r="P521" s="24">
        <v>6</v>
      </c>
      <c r="Q521" s="24">
        <v>1</v>
      </c>
      <c r="R521" s="28">
        <f t="shared" si="0"/>
        <v>0.75</v>
      </c>
      <c r="S521" s="24">
        <f>INT(INDEX(关卡产出!$AG$4:$AG$12,掉落组填表!P521)*R521)</f>
        <v>262</v>
      </c>
      <c r="U521" s="24">
        <f>INT(INDEX(关卡产出!$AF$4:$AF$12,掉落组填表!$P521)*掉落组填表!$R521)</f>
        <v>75</v>
      </c>
    </row>
    <row r="522" spans="1:21" ht="16.5" x14ac:dyDescent="0.2">
      <c r="A522" s="14">
        <v>519</v>
      </c>
      <c r="B522" s="14">
        <v>6039</v>
      </c>
      <c r="C522" s="14" t="s">
        <v>3032</v>
      </c>
      <c r="D522" s="14">
        <v>100</v>
      </c>
      <c r="G522" s="24" t="str">
        <f>S$2&amp;"#"&amp;INT(S522*R522)&amp;"#"&amp;14&amp;"|"&amp;T$2&amp;"#"&amp;INT(T522*R522)&amp;"#"&amp;14</f>
        <v>1401002#196#14|1401003#56#14</v>
      </c>
      <c r="P522" s="24">
        <v>6</v>
      </c>
      <c r="Q522" s="24">
        <v>1</v>
      </c>
      <c r="R522" s="28">
        <f t="shared" si="0"/>
        <v>0.75</v>
      </c>
      <c r="S522" s="24">
        <f>INT(INDEX(关卡产出!$AG$4:$AG$12,掉落组填表!P522)*R522)</f>
        <v>262</v>
      </c>
      <c r="T522" s="24">
        <f>INT(INDEX(关卡产出!$AF$4:$AF$12,掉落组填表!$P522)*掉落组填表!$R522)</f>
        <v>75</v>
      </c>
    </row>
    <row r="523" spans="1:21" ht="16.5" x14ac:dyDescent="0.2">
      <c r="A523" s="14">
        <v>520</v>
      </c>
      <c r="B523" s="14">
        <v>6040</v>
      </c>
      <c r="C523" s="14" t="s">
        <v>3033</v>
      </c>
      <c r="D523" s="14">
        <v>100</v>
      </c>
      <c r="G523" s="24" t="str">
        <f>S$2&amp;"#"&amp;INT(S523*R523)&amp;"#"&amp;14&amp;"|"&amp;U$2&amp;"#"&amp;INT(U523*R523)&amp;"#"&amp;14</f>
        <v>1401002#196#14|1401004#56#14</v>
      </c>
      <c r="P523" s="24">
        <v>6</v>
      </c>
      <c r="Q523" s="24">
        <v>1</v>
      </c>
      <c r="R523" s="28">
        <f t="shared" si="0"/>
        <v>0.75</v>
      </c>
      <c r="S523" s="24">
        <f>INT(INDEX(关卡产出!$AG$4:$AG$12,掉落组填表!P523)*R523)</f>
        <v>262</v>
      </c>
      <c r="U523" s="24">
        <f>INT(INDEX(关卡产出!$AF$4:$AF$12,掉落组填表!$P523)*掉落组填表!$R523)</f>
        <v>75</v>
      </c>
    </row>
    <row r="524" spans="1:21" s="24" customFormat="1" ht="16.5" x14ac:dyDescent="0.2">
      <c r="A524" s="14">
        <v>521</v>
      </c>
      <c r="B524" s="14">
        <v>6041</v>
      </c>
      <c r="C524" s="14" t="s">
        <v>3139</v>
      </c>
      <c r="D524" s="14">
        <v>100</v>
      </c>
      <c r="G524" s="24" t="str">
        <f>S$2&amp;"#"&amp;INT(S524*R524)&amp;"#"&amp;14&amp;"|"&amp;T$2&amp;"#"&amp;INT(T524*R524)&amp;"#"&amp;14</f>
        <v>1401002#196#14|1401003#56#14</v>
      </c>
      <c r="P524" s="24">
        <v>6</v>
      </c>
      <c r="Q524" s="24">
        <v>1</v>
      </c>
      <c r="R524" s="28">
        <f t="shared" si="0"/>
        <v>0.75</v>
      </c>
      <c r="S524" s="24">
        <f>INT(INDEX(关卡产出!$AG$4:$AG$12,掉落组填表!P524)*R524)</f>
        <v>262</v>
      </c>
      <c r="T524" s="24">
        <f>INT(INDEX(关卡产出!$AF$4:$AF$12,掉落组填表!$P524)*掉落组填表!$R524)</f>
        <v>75</v>
      </c>
    </row>
    <row r="525" spans="1:21" ht="16.5" x14ac:dyDescent="0.2">
      <c r="A525" s="14">
        <v>522</v>
      </c>
      <c r="B525" s="14">
        <v>6042</v>
      </c>
      <c r="C525" s="14" t="s">
        <v>3034</v>
      </c>
      <c r="D525" s="14">
        <v>100</v>
      </c>
      <c r="G525" s="24" t="str">
        <f>S$2&amp;"#"&amp;INT(S525*R525)&amp;"#"&amp;14&amp;"|"&amp;U$2&amp;"#"&amp;INT(U525*R525)&amp;"#"&amp;14</f>
        <v>1401002#350#14|1401004#100#14</v>
      </c>
      <c r="P525" s="24">
        <v>6</v>
      </c>
      <c r="Q525" s="24">
        <v>2</v>
      </c>
      <c r="R525" s="28">
        <f t="shared" si="0"/>
        <v>1</v>
      </c>
      <c r="S525" s="24">
        <f>INT(INDEX(关卡产出!$AG$4:$AG$12,掉落组填表!P525)*R525)</f>
        <v>350</v>
      </c>
      <c r="U525" s="24">
        <f>INT(INDEX(关卡产出!$AF$4:$AF$12,掉落组填表!$P525)*掉落组填表!$R525)</f>
        <v>100</v>
      </c>
    </row>
    <row r="526" spans="1:21" ht="16.5" x14ac:dyDescent="0.2">
      <c r="A526" s="14">
        <v>523</v>
      </c>
      <c r="B526" s="14">
        <v>6043</v>
      </c>
      <c r="C526" s="14" t="s">
        <v>3035</v>
      </c>
      <c r="D526" s="14">
        <v>100</v>
      </c>
      <c r="G526" s="24" t="str">
        <f>S$2&amp;"#"&amp;INT(S526*R526)&amp;"#"&amp;14&amp;"|"&amp;T$2&amp;"#"&amp;INT(T526*R526)&amp;"#"&amp;14</f>
        <v>1401002#350#14|1401003#100#14</v>
      </c>
      <c r="P526" s="24">
        <v>6</v>
      </c>
      <c r="Q526" s="24">
        <v>2</v>
      </c>
      <c r="R526" s="28">
        <f t="shared" si="0"/>
        <v>1</v>
      </c>
      <c r="S526" s="24">
        <f>INT(INDEX(关卡产出!$AG$4:$AG$12,掉落组填表!P526)*R526)</f>
        <v>350</v>
      </c>
      <c r="T526" s="24">
        <f>INT(INDEX(关卡产出!$AF$4:$AF$12,掉落组填表!$P526)*掉落组填表!$R526)</f>
        <v>100</v>
      </c>
    </row>
    <row r="527" spans="1:21" ht="16.5" x14ac:dyDescent="0.2">
      <c r="A527" s="14">
        <v>524</v>
      </c>
      <c r="B527" s="14">
        <v>6044</v>
      </c>
      <c r="C527" s="14" t="s">
        <v>3036</v>
      </c>
      <c r="D527" s="14">
        <v>100</v>
      </c>
      <c r="G527" s="24" t="str">
        <f>S$2&amp;"#"&amp;INT(S527*R527)&amp;"#"&amp;14&amp;"|"&amp;U$2&amp;"#"&amp;INT(U527*R527)&amp;"#"&amp;14</f>
        <v>1401002#350#14|1401004#100#14</v>
      </c>
      <c r="P527" s="24">
        <v>6</v>
      </c>
      <c r="Q527" s="24">
        <v>2</v>
      </c>
      <c r="R527" s="28">
        <f t="shared" si="0"/>
        <v>1</v>
      </c>
      <c r="S527" s="24">
        <f>INT(INDEX(关卡产出!$AG$4:$AG$12,掉落组填表!P527)*R527)</f>
        <v>350</v>
      </c>
      <c r="U527" s="24">
        <f>INT(INDEX(关卡产出!$AF$4:$AF$12,掉落组填表!$P527)*掉落组填表!$R527)</f>
        <v>100</v>
      </c>
    </row>
    <row r="528" spans="1:21" ht="16.5" x14ac:dyDescent="0.2">
      <c r="A528" s="14">
        <v>525</v>
      </c>
      <c r="B528" s="14">
        <v>6045</v>
      </c>
      <c r="C528" s="14" t="s">
        <v>3037</v>
      </c>
      <c r="D528" s="14">
        <v>100</v>
      </c>
      <c r="G528" s="24" t="str">
        <f>S$2&amp;"#"&amp;INT(S528*R528)&amp;"#"&amp;14&amp;"|"&amp;T$2&amp;"#"&amp;INT(T528*R528)&amp;"#"&amp;14</f>
        <v>1401002#350#14|1401003#100#14</v>
      </c>
      <c r="P528" s="24">
        <v>6</v>
      </c>
      <c r="Q528" s="24">
        <v>2</v>
      </c>
      <c r="R528" s="28">
        <f t="shared" si="0"/>
        <v>1</v>
      </c>
      <c r="S528" s="24">
        <f>INT(INDEX(关卡产出!$AG$4:$AG$12,掉落组填表!P528)*R528)</f>
        <v>350</v>
      </c>
      <c r="T528" s="24">
        <f>INT(INDEX(关卡产出!$AF$4:$AF$12,掉落组填表!$P528)*掉落组填表!$R528)</f>
        <v>100</v>
      </c>
    </row>
    <row r="529" spans="1:21" s="24" customFormat="1" ht="16.5" x14ac:dyDescent="0.2">
      <c r="A529" s="14">
        <v>526</v>
      </c>
      <c r="B529" s="14">
        <v>6046</v>
      </c>
      <c r="C529" s="14" t="s">
        <v>3140</v>
      </c>
      <c r="D529" s="14">
        <v>100</v>
      </c>
      <c r="G529" s="24" t="str">
        <f>S$2&amp;"#"&amp;INT(S529*R529)&amp;"#"&amp;14&amp;"|"&amp;U$2&amp;"#"&amp;INT(U529*R529)&amp;"#"&amp;14</f>
        <v>1401002#350#14|1401004#100#14</v>
      </c>
      <c r="P529" s="24">
        <v>6</v>
      </c>
      <c r="Q529" s="24">
        <v>2</v>
      </c>
      <c r="R529" s="28">
        <f t="shared" si="0"/>
        <v>1</v>
      </c>
      <c r="S529" s="24">
        <f>INT(INDEX(关卡产出!$AG$4:$AG$12,掉落组填表!P529)*R529)</f>
        <v>350</v>
      </c>
      <c r="U529" s="24">
        <f>INT(INDEX(关卡产出!$AF$4:$AF$12,掉落组填表!$P529)*掉落组填表!$R529)</f>
        <v>100</v>
      </c>
    </row>
    <row r="530" spans="1:21" ht="16.5" x14ac:dyDescent="0.2">
      <c r="A530" s="14">
        <v>527</v>
      </c>
      <c r="B530" s="14">
        <v>6047</v>
      </c>
      <c r="C530" s="14" t="s">
        <v>3038</v>
      </c>
      <c r="D530" s="14">
        <v>100</v>
      </c>
      <c r="G530" s="24" t="str">
        <f>S$2&amp;"#"&amp;INT(S530*R530)&amp;"#"&amp;14&amp;"|"&amp;T$2&amp;"#"&amp;INT(T530*R530)&amp;"#"&amp;14</f>
        <v>1401002#225#14|1401003#61#14</v>
      </c>
      <c r="P530" s="24">
        <v>7</v>
      </c>
      <c r="Q530" s="24">
        <v>1</v>
      </c>
      <c r="R530" s="28">
        <f t="shared" si="0"/>
        <v>0.75</v>
      </c>
      <c r="S530" s="24">
        <f>INT(INDEX(关卡产出!$AG$4:$AG$12,掉落组填表!P530)*R530)</f>
        <v>300</v>
      </c>
      <c r="T530" s="24">
        <f>INT(INDEX(关卡产出!$AF$4:$AF$12,掉落组填表!$P530)*掉落组填表!$R530)</f>
        <v>82</v>
      </c>
    </row>
    <row r="531" spans="1:21" ht="16.5" x14ac:dyDescent="0.2">
      <c r="A531" s="14">
        <v>528</v>
      </c>
      <c r="B531" s="14">
        <v>6048</v>
      </c>
      <c r="C531" s="14" t="s">
        <v>3039</v>
      </c>
      <c r="D531" s="14">
        <v>100</v>
      </c>
      <c r="G531" s="24" t="str">
        <f>S$2&amp;"#"&amp;INT(S531*R531)&amp;"#"&amp;14&amp;"|"&amp;U$2&amp;"#"&amp;INT(U531*R531)&amp;"#"&amp;14</f>
        <v>1401002#225#14|1401004#61#14</v>
      </c>
      <c r="P531" s="24">
        <v>7</v>
      </c>
      <c r="Q531" s="24">
        <v>1</v>
      </c>
      <c r="R531" s="28">
        <f t="shared" si="0"/>
        <v>0.75</v>
      </c>
      <c r="S531" s="24">
        <f>INT(INDEX(关卡产出!$AG$4:$AG$12,掉落组填表!P531)*R531)</f>
        <v>300</v>
      </c>
      <c r="U531" s="24">
        <f>INT(INDEX(关卡产出!$AF$4:$AF$12,掉落组填表!$P531)*掉落组填表!$R531)</f>
        <v>82</v>
      </c>
    </row>
    <row r="532" spans="1:21" ht="16.5" x14ac:dyDescent="0.2">
      <c r="A532" s="14">
        <v>529</v>
      </c>
      <c r="B532" s="14">
        <v>6049</v>
      </c>
      <c r="C532" s="14" t="s">
        <v>3040</v>
      </c>
      <c r="D532" s="14">
        <v>100</v>
      </c>
      <c r="G532" s="24" t="str">
        <f>S$2&amp;"#"&amp;INT(S532*R532)&amp;"#"&amp;14&amp;"|"&amp;T$2&amp;"#"&amp;INT(T532*R532)&amp;"#"&amp;14</f>
        <v>1401002#225#14|1401003#61#14</v>
      </c>
      <c r="P532" s="24">
        <v>7</v>
      </c>
      <c r="Q532" s="24">
        <v>1</v>
      </c>
      <c r="R532" s="28">
        <f t="shared" si="0"/>
        <v>0.75</v>
      </c>
      <c r="S532" s="24">
        <f>INT(INDEX(关卡产出!$AG$4:$AG$12,掉落组填表!P532)*R532)</f>
        <v>300</v>
      </c>
      <c r="T532" s="24">
        <f>INT(INDEX(关卡产出!$AF$4:$AF$12,掉落组填表!$P532)*掉落组填表!$R532)</f>
        <v>82</v>
      </c>
    </row>
    <row r="533" spans="1:21" ht="16.5" x14ac:dyDescent="0.2">
      <c r="A533" s="14">
        <v>530</v>
      </c>
      <c r="B533" s="14">
        <v>6050</v>
      </c>
      <c r="C533" s="14" t="s">
        <v>3041</v>
      </c>
      <c r="D533" s="14">
        <v>100</v>
      </c>
      <c r="G533" s="24" t="str">
        <f>S$2&amp;"#"&amp;INT(S533*R533)&amp;"#"&amp;14&amp;"|"&amp;U$2&amp;"#"&amp;INT(U533*R533)&amp;"#"&amp;14</f>
        <v>1401002#225#14|1401004#61#14</v>
      </c>
      <c r="P533" s="24">
        <v>7</v>
      </c>
      <c r="Q533" s="24">
        <v>1</v>
      </c>
      <c r="R533" s="28">
        <f t="shared" si="0"/>
        <v>0.75</v>
      </c>
      <c r="S533" s="24">
        <f>INT(INDEX(关卡产出!$AG$4:$AG$12,掉落组填表!P533)*R533)</f>
        <v>300</v>
      </c>
      <c r="U533" s="24">
        <f>INT(INDEX(关卡产出!$AF$4:$AF$12,掉落组填表!$P533)*掉落组填表!$R533)</f>
        <v>82</v>
      </c>
    </row>
    <row r="534" spans="1:21" s="24" customFormat="1" ht="16.5" x14ac:dyDescent="0.2">
      <c r="A534" s="14">
        <v>531</v>
      </c>
      <c r="B534" s="14">
        <v>6051</v>
      </c>
      <c r="C534" s="14" t="s">
        <v>3141</v>
      </c>
      <c r="D534" s="14">
        <v>100</v>
      </c>
      <c r="G534" s="24" t="str">
        <f>S$2&amp;"#"&amp;INT(S534*R534)&amp;"#"&amp;14&amp;"|"&amp;T$2&amp;"#"&amp;INT(T534*R534)&amp;"#"&amp;14</f>
        <v>1401002#225#14|1401003#61#14</v>
      </c>
      <c r="P534" s="24">
        <v>7</v>
      </c>
      <c r="Q534" s="24">
        <v>1</v>
      </c>
      <c r="R534" s="28">
        <f t="shared" si="0"/>
        <v>0.75</v>
      </c>
      <c r="S534" s="24">
        <f>INT(INDEX(关卡产出!$AG$4:$AG$12,掉落组填表!P534)*R534)</f>
        <v>300</v>
      </c>
      <c r="T534" s="24">
        <f>INT(INDEX(关卡产出!$AF$4:$AF$12,掉落组填表!$P534)*掉落组填表!$R534)</f>
        <v>82</v>
      </c>
    </row>
    <row r="535" spans="1:21" ht="16.5" x14ac:dyDescent="0.2">
      <c r="A535" s="14">
        <v>532</v>
      </c>
      <c r="B535" s="14">
        <v>6052</v>
      </c>
      <c r="C535" s="14" t="s">
        <v>3042</v>
      </c>
      <c r="D535" s="14">
        <v>100</v>
      </c>
      <c r="G535" s="24" t="str">
        <f>S$2&amp;"#"&amp;INT(S535*R535)&amp;"#"&amp;14&amp;"|"&amp;U$2&amp;"#"&amp;INT(U535*R535)&amp;"#"&amp;14</f>
        <v>1401002#400#14|1401004#110#14</v>
      </c>
      <c r="P535" s="24">
        <v>7</v>
      </c>
      <c r="Q535" s="24">
        <v>2</v>
      </c>
      <c r="R535" s="28">
        <f t="shared" si="0"/>
        <v>1</v>
      </c>
      <c r="S535" s="24">
        <f>INT(INDEX(关卡产出!$AG$4:$AG$12,掉落组填表!P535)*R535)</f>
        <v>400</v>
      </c>
      <c r="U535" s="24">
        <f>INT(INDEX(关卡产出!$AF$4:$AF$12,掉落组填表!$P535)*掉落组填表!$R535)</f>
        <v>110</v>
      </c>
    </row>
    <row r="536" spans="1:21" ht="16.5" x14ac:dyDescent="0.2">
      <c r="A536" s="14">
        <v>533</v>
      </c>
      <c r="B536" s="14">
        <v>6053</v>
      </c>
      <c r="C536" s="14" t="s">
        <v>3043</v>
      </c>
      <c r="D536" s="14">
        <v>100</v>
      </c>
      <c r="G536" s="24" t="str">
        <f>S$2&amp;"#"&amp;INT(S536*R536)&amp;"#"&amp;14&amp;"|"&amp;T$2&amp;"#"&amp;INT(T536*R536)&amp;"#"&amp;14</f>
        <v>1401002#400#14|1401003#110#14</v>
      </c>
      <c r="P536" s="24">
        <v>7</v>
      </c>
      <c r="Q536" s="24">
        <v>2</v>
      </c>
      <c r="R536" s="28">
        <f t="shared" si="0"/>
        <v>1</v>
      </c>
      <c r="S536" s="24">
        <f>INT(INDEX(关卡产出!$AG$4:$AG$12,掉落组填表!P536)*R536)</f>
        <v>400</v>
      </c>
      <c r="T536" s="24">
        <f>INT(INDEX(关卡产出!$AF$4:$AF$12,掉落组填表!$P536)*掉落组填表!$R536)</f>
        <v>110</v>
      </c>
    </row>
    <row r="537" spans="1:21" ht="16.5" x14ac:dyDescent="0.2">
      <c r="A537" s="14">
        <v>534</v>
      </c>
      <c r="B537" s="14">
        <v>6054</v>
      </c>
      <c r="C537" s="14" t="s">
        <v>3044</v>
      </c>
      <c r="D537" s="14">
        <v>100</v>
      </c>
      <c r="G537" s="24" t="str">
        <f>S$2&amp;"#"&amp;INT(S537*R537)&amp;"#"&amp;14&amp;"|"&amp;U$2&amp;"#"&amp;INT(U537*R537)&amp;"#"&amp;14</f>
        <v>1401002#400#14|1401004#110#14</v>
      </c>
      <c r="P537" s="24">
        <v>7</v>
      </c>
      <c r="Q537" s="24">
        <v>2</v>
      </c>
      <c r="R537" s="28">
        <f t="shared" si="0"/>
        <v>1</v>
      </c>
      <c r="S537" s="24">
        <f>INT(INDEX(关卡产出!$AG$4:$AG$12,掉落组填表!P537)*R537)</f>
        <v>400</v>
      </c>
      <c r="U537" s="24">
        <f>INT(INDEX(关卡产出!$AF$4:$AF$12,掉落组填表!$P537)*掉落组填表!$R537)</f>
        <v>110</v>
      </c>
    </row>
    <row r="538" spans="1:21" ht="16.5" x14ac:dyDescent="0.2">
      <c r="A538" s="14">
        <v>535</v>
      </c>
      <c r="B538" s="14">
        <v>6055</v>
      </c>
      <c r="C538" s="14" t="s">
        <v>3045</v>
      </c>
      <c r="D538" s="14">
        <v>100</v>
      </c>
      <c r="G538" s="24" t="str">
        <f>S$2&amp;"#"&amp;INT(S538*R538)&amp;"#"&amp;14&amp;"|"&amp;T$2&amp;"#"&amp;INT(T538*R538)&amp;"#"&amp;14</f>
        <v>1401002#400#14|1401003#110#14</v>
      </c>
      <c r="P538" s="24">
        <v>7</v>
      </c>
      <c r="Q538" s="24">
        <v>2</v>
      </c>
      <c r="R538" s="28">
        <f t="shared" si="0"/>
        <v>1</v>
      </c>
      <c r="S538" s="24">
        <f>INT(INDEX(关卡产出!$AG$4:$AG$12,掉落组填表!P538)*R538)</f>
        <v>400</v>
      </c>
      <c r="T538" s="24">
        <f>INT(INDEX(关卡产出!$AF$4:$AF$12,掉落组填表!$P538)*掉落组填表!$R538)</f>
        <v>110</v>
      </c>
    </row>
    <row r="539" spans="1:21" s="24" customFormat="1" ht="16.5" x14ac:dyDescent="0.2">
      <c r="A539" s="14">
        <v>536</v>
      </c>
      <c r="B539" s="14">
        <v>6056</v>
      </c>
      <c r="C539" s="14" t="s">
        <v>3142</v>
      </c>
      <c r="D539" s="14">
        <v>100</v>
      </c>
      <c r="G539" s="24" t="str">
        <f>S$2&amp;"#"&amp;INT(S539*R539)&amp;"#"&amp;14&amp;"|"&amp;U$2&amp;"#"&amp;INT(U539*R539)&amp;"#"&amp;14</f>
        <v>1401002#400#14|1401004#110#14</v>
      </c>
      <c r="P539" s="24">
        <v>7</v>
      </c>
      <c r="Q539" s="24">
        <v>2</v>
      </c>
      <c r="R539" s="28">
        <f t="shared" si="0"/>
        <v>1</v>
      </c>
      <c r="S539" s="24">
        <f>INT(INDEX(关卡产出!$AG$4:$AG$12,掉落组填表!P539)*R539)</f>
        <v>400</v>
      </c>
      <c r="U539" s="24">
        <f>INT(INDEX(关卡产出!$AF$4:$AF$12,掉落组填表!$P539)*掉落组填表!$R539)</f>
        <v>110</v>
      </c>
    </row>
    <row r="540" spans="1:21" ht="16.5" x14ac:dyDescent="0.2">
      <c r="A540" s="14">
        <v>537</v>
      </c>
      <c r="B540" s="14">
        <v>6057</v>
      </c>
      <c r="C540" s="14" t="s">
        <v>3046</v>
      </c>
      <c r="D540" s="14">
        <v>100</v>
      </c>
      <c r="G540" s="24" t="str">
        <f>S$2&amp;"#"&amp;INT(S540*R540)&amp;"#"&amp;14&amp;"|"&amp;T$2&amp;"#"&amp;INT(T540*R540)&amp;"#"&amp;14</f>
        <v>1401002#252#14|1401003#67#14</v>
      </c>
      <c r="P540" s="24">
        <v>8</v>
      </c>
      <c r="Q540" s="24">
        <v>1</v>
      </c>
      <c r="R540" s="28">
        <f t="shared" si="0"/>
        <v>0.75</v>
      </c>
      <c r="S540" s="24">
        <f>INT(INDEX(关卡产出!$AG$4:$AG$12,掉落组填表!P540)*R540)</f>
        <v>337</v>
      </c>
      <c r="T540" s="24">
        <f>INT(INDEX(关卡产出!$AF$4:$AF$12,掉落组填表!$P540)*掉落组填表!$R540)</f>
        <v>90</v>
      </c>
    </row>
    <row r="541" spans="1:21" ht="16.5" x14ac:dyDescent="0.2">
      <c r="A541" s="14">
        <v>538</v>
      </c>
      <c r="B541" s="14">
        <v>6058</v>
      </c>
      <c r="C541" s="14" t="s">
        <v>3047</v>
      </c>
      <c r="D541" s="14">
        <v>100</v>
      </c>
      <c r="G541" s="24" t="str">
        <f>S$2&amp;"#"&amp;INT(S541*R541)&amp;"#"&amp;14&amp;"|"&amp;U$2&amp;"#"&amp;INT(U541*R541)&amp;"#"&amp;14</f>
        <v>1401002#252#14|1401004#67#14</v>
      </c>
      <c r="P541" s="24">
        <v>8</v>
      </c>
      <c r="Q541" s="24">
        <v>1</v>
      </c>
      <c r="R541" s="28">
        <f t="shared" si="0"/>
        <v>0.75</v>
      </c>
      <c r="S541" s="24">
        <f>INT(INDEX(关卡产出!$AG$4:$AG$12,掉落组填表!P541)*R541)</f>
        <v>337</v>
      </c>
      <c r="U541" s="24">
        <f>INT(INDEX(关卡产出!$AF$4:$AF$12,掉落组填表!$P541)*掉落组填表!$R541)</f>
        <v>90</v>
      </c>
    </row>
    <row r="542" spans="1:21" ht="16.5" x14ac:dyDescent="0.2">
      <c r="A542" s="14">
        <v>539</v>
      </c>
      <c r="B542" s="14">
        <v>6059</v>
      </c>
      <c r="C542" s="14" t="s">
        <v>3048</v>
      </c>
      <c r="D542" s="14">
        <v>100</v>
      </c>
      <c r="G542" s="24" t="str">
        <f>S$2&amp;"#"&amp;INT(S542*R542)&amp;"#"&amp;14&amp;"|"&amp;T$2&amp;"#"&amp;INT(T542*R542)&amp;"#"&amp;14</f>
        <v>1401002#252#14|1401003#67#14</v>
      </c>
      <c r="P542" s="24">
        <v>8</v>
      </c>
      <c r="Q542" s="24">
        <v>1</v>
      </c>
      <c r="R542" s="28">
        <f t="shared" si="0"/>
        <v>0.75</v>
      </c>
      <c r="S542" s="24">
        <f>INT(INDEX(关卡产出!$AG$4:$AG$12,掉落组填表!P542)*R542)</f>
        <v>337</v>
      </c>
      <c r="T542" s="24">
        <f>INT(INDEX(关卡产出!$AF$4:$AF$12,掉落组填表!$P542)*掉落组填表!$R542)</f>
        <v>90</v>
      </c>
    </row>
    <row r="543" spans="1:21" ht="16.5" x14ac:dyDescent="0.2">
      <c r="A543" s="14">
        <v>540</v>
      </c>
      <c r="B543" s="14">
        <v>6060</v>
      </c>
      <c r="C543" s="14" t="s">
        <v>3049</v>
      </c>
      <c r="D543" s="14">
        <v>100</v>
      </c>
      <c r="G543" s="24" t="str">
        <f>S$2&amp;"#"&amp;INT(S543*R543)&amp;"#"&amp;14&amp;"|"&amp;U$2&amp;"#"&amp;INT(U543*R543)&amp;"#"&amp;14</f>
        <v>1401002#252#14|1401004#67#14</v>
      </c>
      <c r="P543" s="24">
        <v>8</v>
      </c>
      <c r="Q543" s="24">
        <v>1</v>
      </c>
      <c r="R543" s="28">
        <f t="shared" si="0"/>
        <v>0.75</v>
      </c>
      <c r="S543" s="24">
        <f>INT(INDEX(关卡产出!$AG$4:$AG$12,掉落组填表!P543)*R543)</f>
        <v>337</v>
      </c>
      <c r="U543" s="24">
        <f>INT(INDEX(关卡产出!$AF$4:$AF$12,掉落组填表!$P543)*掉落组填表!$R543)</f>
        <v>90</v>
      </c>
    </row>
    <row r="544" spans="1:21" s="24" customFormat="1" ht="16.5" x14ac:dyDescent="0.2">
      <c r="A544" s="14">
        <v>541</v>
      </c>
      <c r="B544" s="14">
        <v>6061</v>
      </c>
      <c r="C544" s="14" t="s">
        <v>3143</v>
      </c>
      <c r="D544" s="14">
        <v>100</v>
      </c>
      <c r="G544" s="24" t="str">
        <f>S$2&amp;"#"&amp;INT(S544*R544)&amp;"#"&amp;14&amp;"|"&amp;T$2&amp;"#"&amp;INT(T544*R544)&amp;"#"&amp;14</f>
        <v>1401002#252#14|1401003#67#14</v>
      </c>
      <c r="P544" s="24">
        <v>8</v>
      </c>
      <c r="Q544" s="24">
        <v>1</v>
      </c>
      <c r="R544" s="28">
        <f t="shared" si="0"/>
        <v>0.75</v>
      </c>
      <c r="S544" s="24">
        <f>INT(INDEX(关卡产出!$AG$4:$AG$12,掉落组填表!P544)*R544)</f>
        <v>337</v>
      </c>
      <c r="T544" s="24">
        <f>INT(INDEX(关卡产出!$AF$4:$AF$12,掉落组填表!$P544)*掉落组填表!$R544)</f>
        <v>90</v>
      </c>
    </row>
    <row r="545" spans="1:21" s="24" customFormat="1" ht="16.5" x14ac:dyDescent="0.2">
      <c r="A545" s="14">
        <v>542</v>
      </c>
      <c r="B545" s="14">
        <v>6062</v>
      </c>
      <c r="C545" s="14" t="s">
        <v>3144</v>
      </c>
      <c r="D545" s="14">
        <v>100</v>
      </c>
      <c r="G545" s="24" t="str">
        <f>S$2&amp;"#"&amp;INT(S545*R545)&amp;"#"&amp;14&amp;"|"&amp;U$2&amp;"#"&amp;INT(U545*R545)&amp;"#"&amp;14</f>
        <v>1401002#252#14|1401004#67#14</v>
      </c>
      <c r="P545" s="24">
        <v>8</v>
      </c>
      <c r="Q545" s="24">
        <v>1</v>
      </c>
      <c r="R545" s="28">
        <f t="shared" si="0"/>
        <v>0.75</v>
      </c>
      <c r="S545" s="24">
        <f>INT(INDEX(关卡产出!$AG$4:$AG$12,掉落组填表!P545)*R545)</f>
        <v>337</v>
      </c>
      <c r="U545" s="24">
        <f>INT(INDEX(关卡产出!$AF$4:$AF$12,掉落组填表!$P545)*掉落组填表!$R545)</f>
        <v>90</v>
      </c>
    </row>
    <row r="546" spans="1:21" ht="16.5" x14ac:dyDescent="0.2">
      <c r="A546" s="14">
        <v>543</v>
      </c>
      <c r="B546" s="14">
        <v>6063</v>
      </c>
      <c r="C546" s="14" t="s">
        <v>3050</v>
      </c>
      <c r="D546" s="14">
        <v>100</v>
      </c>
      <c r="G546" s="24" t="str">
        <f>S$2&amp;"#"&amp;INT(S546*R546)&amp;"#"&amp;14&amp;"|"&amp;T$2&amp;"#"&amp;INT(T546*R546)&amp;"#"&amp;14</f>
        <v>1401002#450#14|1401003#120#14</v>
      </c>
      <c r="P546" s="24">
        <v>8</v>
      </c>
      <c r="Q546" s="24">
        <v>2</v>
      </c>
      <c r="R546" s="28">
        <f t="shared" si="0"/>
        <v>1</v>
      </c>
      <c r="S546" s="24">
        <f>INT(INDEX(关卡产出!$AG$4:$AG$12,掉落组填表!P546)*R546)</f>
        <v>450</v>
      </c>
      <c r="T546" s="24">
        <f>INT(INDEX(关卡产出!$AF$4:$AF$12,掉落组填表!$P546)*掉落组填表!$R546)</f>
        <v>120</v>
      </c>
    </row>
    <row r="547" spans="1:21" ht="16.5" x14ac:dyDescent="0.2">
      <c r="A547" s="14">
        <v>544</v>
      </c>
      <c r="B547" s="14">
        <v>6064</v>
      </c>
      <c r="C547" s="14" t="s">
        <v>3051</v>
      </c>
      <c r="D547" s="14">
        <v>100</v>
      </c>
      <c r="G547" s="24" t="str">
        <f>S$2&amp;"#"&amp;INT(S547*R547)&amp;"#"&amp;14&amp;"|"&amp;U$2&amp;"#"&amp;INT(U547*R547)&amp;"#"&amp;14</f>
        <v>1401002#450#14|1401004#120#14</v>
      </c>
      <c r="P547" s="24">
        <v>8</v>
      </c>
      <c r="Q547" s="24">
        <v>2</v>
      </c>
      <c r="R547" s="28">
        <f t="shared" ref="R547:R563" si="1">IF(Q547=1,0.75,1)</f>
        <v>1</v>
      </c>
      <c r="S547" s="24">
        <f>INT(INDEX(关卡产出!$AG$4:$AG$12,掉落组填表!P547)*R547)</f>
        <v>450</v>
      </c>
      <c r="U547" s="24">
        <f>INT(INDEX(关卡产出!$AF$4:$AF$12,掉落组填表!$P547)*掉落组填表!$R547)</f>
        <v>120</v>
      </c>
    </row>
    <row r="548" spans="1:21" ht="16.5" x14ac:dyDescent="0.2">
      <c r="A548" s="14">
        <v>545</v>
      </c>
      <c r="B548" s="14">
        <v>6065</v>
      </c>
      <c r="C548" s="14" t="s">
        <v>3052</v>
      </c>
      <c r="D548" s="14">
        <v>100</v>
      </c>
      <c r="G548" s="24" t="str">
        <f>S$2&amp;"#"&amp;INT(S548*R548)&amp;"#"&amp;14&amp;"|"&amp;T$2&amp;"#"&amp;INT(T548*R548)&amp;"#"&amp;14</f>
        <v>1401002#450#14|1401003#120#14</v>
      </c>
      <c r="P548" s="24">
        <v>8</v>
      </c>
      <c r="Q548" s="24">
        <v>2</v>
      </c>
      <c r="R548" s="28">
        <f t="shared" si="1"/>
        <v>1</v>
      </c>
      <c r="S548" s="24">
        <f>INT(INDEX(关卡产出!$AG$4:$AG$12,掉落组填表!P548)*R548)</f>
        <v>450</v>
      </c>
      <c r="T548" s="24">
        <f>INT(INDEX(关卡产出!$AF$4:$AF$12,掉落组填表!$P548)*掉落组填表!$R548)</f>
        <v>120</v>
      </c>
    </row>
    <row r="549" spans="1:21" ht="16.5" x14ac:dyDescent="0.2">
      <c r="A549" s="14">
        <v>546</v>
      </c>
      <c r="B549" s="14">
        <v>6066</v>
      </c>
      <c r="C549" s="14" t="s">
        <v>3053</v>
      </c>
      <c r="D549" s="14">
        <v>100</v>
      </c>
      <c r="G549" s="24" t="str">
        <f>S$2&amp;"#"&amp;INT(S549*R549)&amp;"#"&amp;14&amp;"|"&amp;U$2&amp;"#"&amp;INT(U549*R549)&amp;"#"&amp;14</f>
        <v>1401002#450#14|1401004#120#14</v>
      </c>
      <c r="P549" s="24">
        <v>8</v>
      </c>
      <c r="Q549" s="24">
        <v>2</v>
      </c>
      <c r="R549" s="28">
        <f t="shared" si="1"/>
        <v>1</v>
      </c>
      <c r="S549" s="24">
        <f>INT(INDEX(关卡产出!$AG$4:$AG$12,掉落组填表!P549)*R549)</f>
        <v>450</v>
      </c>
      <c r="U549" s="24">
        <f>INT(INDEX(关卡产出!$AF$4:$AF$12,掉落组填表!$P549)*掉落组填表!$R549)</f>
        <v>120</v>
      </c>
    </row>
    <row r="550" spans="1:21" s="24" customFormat="1" ht="16.5" x14ac:dyDescent="0.2">
      <c r="A550" s="14">
        <v>547</v>
      </c>
      <c r="B550" s="14">
        <v>6067</v>
      </c>
      <c r="C550" s="14" t="s">
        <v>3145</v>
      </c>
      <c r="D550" s="14">
        <v>100</v>
      </c>
      <c r="G550" s="24" t="str">
        <f>S$2&amp;"#"&amp;INT(S550*R550)&amp;"#"&amp;14&amp;"|"&amp;T$2&amp;"#"&amp;INT(T550*R550)&amp;"#"&amp;14</f>
        <v>1401002#450#14|1401003#120#14</v>
      </c>
      <c r="P550" s="24">
        <v>8</v>
      </c>
      <c r="Q550" s="24">
        <v>2</v>
      </c>
      <c r="R550" s="28">
        <f t="shared" si="1"/>
        <v>1</v>
      </c>
      <c r="S550" s="24">
        <f>INT(INDEX(关卡产出!$AG$4:$AG$12,掉落组填表!P550)*R550)</f>
        <v>450</v>
      </c>
      <c r="T550" s="24">
        <f>INT(INDEX(关卡产出!$AF$4:$AF$12,掉落组填表!$P550)*掉落组填表!$R550)</f>
        <v>120</v>
      </c>
    </row>
    <row r="551" spans="1:21" s="24" customFormat="1" ht="16.5" x14ac:dyDescent="0.2">
      <c r="A551" s="14">
        <v>548</v>
      </c>
      <c r="B551" s="14">
        <v>6068</v>
      </c>
      <c r="C551" s="14" t="s">
        <v>3146</v>
      </c>
      <c r="D551" s="14">
        <v>100</v>
      </c>
      <c r="G551" s="24" t="str">
        <f>S$2&amp;"#"&amp;INT(S551*R551)&amp;"#"&amp;14&amp;"|"&amp;U$2&amp;"#"&amp;INT(U551*R551)&amp;"#"&amp;14</f>
        <v>1401002#450#14|1401004#120#14</v>
      </c>
      <c r="P551" s="24">
        <v>8</v>
      </c>
      <c r="Q551" s="24">
        <v>2</v>
      </c>
      <c r="R551" s="28">
        <f t="shared" si="1"/>
        <v>1</v>
      </c>
      <c r="S551" s="24">
        <f>INT(INDEX(关卡产出!$AG$4:$AG$12,掉落组填表!P551)*R551)</f>
        <v>450</v>
      </c>
      <c r="U551" s="24">
        <f>INT(INDEX(关卡产出!$AF$4:$AF$12,掉落组填表!$P551)*掉落组填表!$R551)</f>
        <v>120</v>
      </c>
    </row>
    <row r="552" spans="1:21" ht="16.5" x14ac:dyDescent="0.2">
      <c r="A552" s="14">
        <v>549</v>
      </c>
      <c r="B552" s="14">
        <v>6069</v>
      </c>
      <c r="C552" s="14" t="s">
        <v>3054</v>
      </c>
      <c r="D552" s="14">
        <v>100</v>
      </c>
      <c r="G552" s="24" t="str">
        <f>S$2&amp;"#"&amp;INT(S552*R552)&amp;"#"&amp;14&amp;"|"&amp;T$2&amp;"#"&amp;INT(T552*R552)&amp;"#"&amp;14</f>
        <v>1401002#281#14|1401003#67#14</v>
      </c>
      <c r="P552" s="24">
        <v>9</v>
      </c>
      <c r="Q552" s="24">
        <v>1</v>
      </c>
      <c r="R552" s="28">
        <f t="shared" si="1"/>
        <v>0.75</v>
      </c>
      <c r="S552" s="24">
        <f>INT(INDEX(关卡产出!$AG$4:$AG$12,掉落组填表!P552)*R552)</f>
        <v>375</v>
      </c>
      <c r="T552" s="24">
        <f>INT(INDEX(关卡产出!$AF$4:$AF$12,掉落组填表!$P552)*掉落组填表!$R552)</f>
        <v>90</v>
      </c>
    </row>
    <row r="553" spans="1:21" ht="16.5" x14ac:dyDescent="0.2">
      <c r="A553" s="14">
        <v>550</v>
      </c>
      <c r="B553" s="14">
        <v>6070</v>
      </c>
      <c r="C553" s="14" t="s">
        <v>3055</v>
      </c>
      <c r="D553" s="14">
        <v>100</v>
      </c>
      <c r="G553" s="24" t="str">
        <f>S$2&amp;"#"&amp;INT(S553*R553)&amp;"#"&amp;14&amp;"|"&amp;U$2&amp;"#"&amp;INT(U553*R553)&amp;"#"&amp;14</f>
        <v>1401002#281#14|1401004#67#14</v>
      </c>
      <c r="P553" s="24">
        <v>9</v>
      </c>
      <c r="Q553" s="24">
        <v>1</v>
      </c>
      <c r="R553" s="28">
        <f t="shared" si="1"/>
        <v>0.75</v>
      </c>
      <c r="S553" s="24">
        <f>INT(INDEX(关卡产出!$AG$4:$AG$12,掉落组填表!P553)*R553)</f>
        <v>375</v>
      </c>
      <c r="U553" s="24">
        <f>INT(INDEX(关卡产出!$AF$4:$AF$12,掉落组填表!$P553)*掉落组填表!$R553)</f>
        <v>90</v>
      </c>
    </row>
    <row r="554" spans="1:21" ht="16.5" x14ac:dyDescent="0.2">
      <c r="A554" s="14">
        <v>551</v>
      </c>
      <c r="B554" s="14">
        <v>6071</v>
      </c>
      <c r="C554" s="14" t="s">
        <v>3056</v>
      </c>
      <c r="D554" s="14">
        <v>100</v>
      </c>
      <c r="G554" s="24" t="str">
        <f>S$2&amp;"#"&amp;INT(S554*R554)&amp;"#"&amp;14&amp;"|"&amp;T$2&amp;"#"&amp;INT(T554*R554)&amp;"#"&amp;14</f>
        <v>1401002#281#14|1401003#67#14</v>
      </c>
      <c r="P554" s="24">
        <v>9</v>
      </c>
      <c r="Q554" s="24">
        <v>1</v>
      </c>
      <c r="R554" s="28">
        <f t="shared" si="1"/>
        <v>0.75</v>
      </c>
      <c r="S554" s="24">
        <f>INT(INDEX(关卡产出!$AG$4:$AG$12,掉落组填表!P554)*R554)</f>
        <v>375</v>
      </c>
      <c r="T554" s="24">
        <f>INT(INDEX(关卡产出!$AF$4:$AF$12,掉落组填表!$P554)*掉落组填表!$R554)</f>
        <v>90</v>
      </c>
    </row>
    <row r="555" spans="1:21" ht="16.5" x14ac:dyDescent="0.2">
      <c r="A555" s="14">
        <v>552</v>
      </c>
      <c r="B555" s="14">
        <v>6072</v>
      </c>
      <c r="C555" s="14" t="s">
        <v>3057</v>
      </c>
      <c r="D555" s="14">
        <v>100</v>
      </c>
      <c r="G555" s="24" t="str">
        <f>S$2&amp;"#"&amp;INT(S555*R555)&amp;"#"&amp;14&amp;"|"&amp;U$2&amp;"#"&amp;INT(U555*R555)&amp;"#"&amp;14</f>
        <v>1401002#281#14|1401004#67#14</v>
      </c>
      <c r="P555" s="24">
        <v>9</v>
      </c>
      <c r="Q555" s="24">
        <v>1</v>
      </c>
      <c r="R555" s="28">
        <f t="shared" si="1"/>
        <v>0.75</v>
      </c>
      <c r="S555" s="24">
        <f>INT(INDEX(关卡产出!$AG$4:$AG$12,掉落组填表!P555)*R555)</f>
        <v>375</v>
      </c>
      <c r="U555" s="24">
        <f>INT(INDEX(关卡产出!$AF$4:$AF$12,掉落组填表!$P555)*掉落组填表!$R555)</f>
        <v>90</v>
      </c>
    </row>
    <row r="556" spans="1:21" s="24" customFormat="1" ht="16.5" x14ac:dyDescent="0.2">
      <c r="A556" s="14">
        <v>553</v>
      </c>
      <c r="B556" s="14">
        <v>6073</v>
      </c>
      <c r="C556" s="14" t="s">
        <v>3147</v>
      </c>
      <c r="D556" s="14">
        <v>100</v>
      </c>
      <c r="G556" s="24" t="str">
        <f>S$2&amp;"#"&amp;INT(S556*R556)&amp;"#"&amp;14&amp;"|"&amp;T$2&amp;"#"&amp;INT(T556*R556)&amp;"#"&amp;14</f>
        <v>1401002#281#14|1401003#67#14</v>
      </c>
      <c r="P556" s="24">
        <v>9</v>
      </c>
      <c r="Q556" s="24">
        <v>1</v>
      </c>
      <c r="R556" s="28">
        <f t="shared" si="1"/>
        <v>0.75</v>
      </c>
      <c r="S556" s="24">
        <f>INT(INDEX(关卡产出!$AG$4:$AG$12,掉落组填表!P556)*R556)</f>
        <v>375</v>
      </c>
      <c r="T556" s="24">
        <f>INT(INDEX(关卡产出!$AF$4:$AF$12,掉落组填表!$P556)*掉落组填表!$R556)</f>
        <v>90</v>
      </c>
    </row>
    <row r="557" spans="1:21" s="24" customFormat="1" ht="16.5" x14ac:dyDescent="0.2">
      <c r="A557" s="14">
        <v>554</v>
      </c>
      <c r="B557" s="14">
        <v>6074</v>
      </c>
      <c r="C557" s="14" t="s">
        <v>3148</v>
      </c>
      <c r="D557" s="14">
        <v>100</v>
      </c>
      <c r="G557" s="24" t="str">
        <f>S$2&amp;"#"&amp;INT(S557*R557)&amp;"#"&amp;14&amp;"|"&amp;U$2&amp;"#"&amp;INT(U557*R557)&amp;"#"&amp;14</f>
        <v>1401002#281#14|1401004#67#14</v>
      </c>
      <c r="P557" s="24">
        <v>9</v>
      </c>
      <c r="Q557" s="24">
        <v>1</v>
      </c>
      <c r="R557" s="28">
        <f t="shared" si="1"/>
        <v>0.75</v>
      </c>
      <c r="S557" s="24">
        <f>INT(INDEX(关卡产出!$AG$4:$AG$12,掉落组填表!P557)*R557)</f>
        <v>375</v>
      </c>
      <c r="U557" s="24">
        <f>INT(INDEX(关卡产出!$AF$4:$AF$12,掉落组填表!$P557)*掉落组填表!$R557)</f>
        <v>90</v>
      </c>
    </row>
    <row r="558" spans="1:21" ht="16.5" x14ac:dyDescent="0.2">
      <c r="A558" s="14">
        <v>555</v>
      </c>
      <c r="B558" s="14">
        <v>6075</v>
      </c>
      <c r="C558" s="14" t="s">
        <v>3058</v>
      </c>
      <c r="D558" s="14">
        <v>100</v>
      </c>
      <c r="G558" s="24" t="str">
        <f>S$2&amp;"#"&amp;INT(S558*R558)&amp;"#"&amp;14&amp;"|"&amp;T$2&amp;"#"&amp;INT(T558*R558)&amp;"#"&amp;14</f>
        <v>1401002#500#14|1401003#120#14</v>
      </c>
      <c r="P558" s="24">
        <v>9</v>
      </c>
      <c r="Q558" s="24">
        <v>2</v>
      </c>
      <c r="R558" s="28">
        <f t="shared" si="1"/>
        <v>1</v>
      </c>
      <c r="S558" s="24">
        <f>INT(INDEX(关卡产出!$AG$4:$AG$12,掉落组填表!P558)*R558)</f>
        <v>500</v>
      </c>
      <c r="T558" s="24">
        <f>INT(INDEX(关卡产出!$AF$4:$AF$12,掉落组填表!$P558)*掉落组填表!$R558)</f>
        <v>120</v>
      </c>
    </row>
    <row r="559" spans="1:21" ht="16.5" x14ac:dyDescent="0.2">
      <c r="A559" s="14">
        <v>556</v>
      </c>
      <c r="B559" s="14">
        <v>6076</v>
      </c>
      <c r="C559" s="14" t="s">
        <v>3059</v>
      </c>
      <c r="D559" s="14">
        <v>100</v>
      </c>
      <c r="G559" s="24" t="str">
        <f>S$2&amp;"#"&amp;INT(S559*R559)&amp;"#"&amp;14&amp;"|"&amp;U$2&amp;"#"&amp;INT(U559*R559)&amp;"#"&amp;14</f>
        <v>1401002#500#14|1401004#120#14</v>
      </c>
      <c r="P559" s="24">
        <v>9</v>
      </c>
      <c r="Q559" s="24">
        <v>2</v>
      </c>
      <c r="R559" s="28">
        <f t="shared" si="1"/>
        <v>1</v>
      </c>
      <c r="S559" s="24">
        <f>INT(INDEX(关卡产出!$AG$4:$AG$12,掉落组填表!P559)*R559)</f>
        <v>500</v>
      </c>
      <c r="U559" s="24">
        <f>INT(INDEX(关卡产出!$AF$4:$AF$12,掉落组填表!$P559)*掉落组填表!$R559)</f>
        <v>120</v>
      </c>
    </row>
    <row r="560" spans="1:21" ht="16.5" x14ac:dyDescent="0.2">
      <c r="A560" s="14">
        <v>557</v>
      </c>
      <c r="B560" s="14">
        <v>6077</v>
      </c>
      <c r="C560" s="14" t="s">
        <v>3060</v>
      </c>
      <c r="D560" s="14">
        <v>100</v>
      </c>
      <c r="G560" s="24" t="str">
        <f>S$2&amp;"#"&amp;INT(S560*R560)&amp;"#"&amp;14&amp;"|"&amp;T$2&amp;"#"&amp;INT(T560*R560)&amp;"#"&amp;14</f>
        <v>1401002#500#14|1401003#120#14</v>
      </c>
      <c r="P560" s="24">
        <v>9</v>
      </c>
      <c r="Q560" s="24">
        <v>2</v>
      </c>
      <c r="R560" s="28">
        <f t="shared" si="1"/>
        <v>1</v>
      </c>
      <c r="S560" s="24">
        <f>INT(INDEX(关卡产出!$AG$4:$AG$12,掉落组填表!P560)*R560)</f>
        <v>500</v>
      </c>
      <c r="T560" s="24">
        <f>INT(INDEX(关卡产出!$AF$4:$AF$12,掉落组填表!$P560)*掉落组填表!$R560)</f>
        <v>120</v>
      </c>
    </row>
    <row r="561" spans="1:25" ht="16.5" x14ac:dyDescent="0.2">
      <c r="A561" s="14">
        <v>558</v>
      </c>
      <c r="B561" s="14">
        <v>6078</v>
      </c>
      <c r="C561" s="14" t="s">
        <v>3061</v>
      </c>
      <c r="D561" s="14">
        <v>100</v>
      </c>
      <c r="G561" s="24" t="str">
        <f>S$2&amp;"#"&amp;INT(S561*R561)&amp;"#"&amp;14&amp;"|"&amp;U$2&amp;"#"&amp;INT(U561*R561)&amp;"#"&amp;14</f>
        <v>1401002#500#14|1401004#120#14</v>
      </c>
      <c r="P561" s="24">
        <v>9</v>
      </c>
      <c r="Q561" s="24">
        <v>2</v>
      </c>
      <c r="R561" s="28">
        <f t="shared" si="1"/>
        <v>1</v>
      </c>
      <c r="S561" s="24">
        <f>INT(INDEX(关卡产出!$AG$4:$AG$12,掉落组填表!P561)*R561)</f>
        <v>500</v>
      </c>
      <c r="U561" s="24">
        <f>INT(INDEX(关卡产出!$AF$4:$AF$12,掉落组填表!$P561)*掉落组填表!$R561)</f>
        <v>120</v>
      </c>
    </row>
    <row r="562" spans="1:25" s="24" customFormat="1" ht="16.5" x14ac:dyDescent="0.2">
      <c r="A562" s="14">
        <v>559</v>
      </c>
      <c r="B562" s="14">
        <v>6079</v>
      </c>
      <c r="C562" s="14" t="s">
        <v>3149</v>
      </c>
      <c r="D562" s="14">
        <v>100</v>
      </c>
      <c r="G562" s="24" t="str">
        <f>S$2&amp;"#"&amp;INT(S562*R562)&amp;"#"&amp;14&amp;"|"&amp;T$2&amp;"#"&amp;INT(T562*R562)&amp;"#"&amp;14</f>
        <v>1401002#500#14|1401003#120#14</v>
      </c>
      <c r="P562" s="24">
        <v>9</v>
      </c>
      <c r="Q562" s="24">
        <v>2</v>
      </c>
      <c r="R562" s="28">
        <f t="shared" si="1"/>
        <v>1</v>
      </c>
      <c r="S562" s="24">
        <f>INT(INDEX(关卡产出!$AG$4:$AG$12,掉落组填表!P562)*R562)</f>
        <v>500</v>
      </c>
      <c r="T562" s="24">
        <f>INT(INDEX(关卡产出!$AF$4:$AF$12,掉落组填表!$P562)*掉落组填表!$R562)</f>
        <v>120</v>
      </c>
    </row>
    <row r="563" spans="1:25" s="24" customFormat="1" ht="16.5" x14ac:dyDescent="0.2">
      <c r="A563" s="14">
        <v>560</v>
      </c>
      <c r="B563" s="14">
        <v>6080</v>
      </c>
      <c r="C563" s="14" t="s">
        <v>3150</v>
      </c>
      <c r="D563" s="14">
        <v>100</v>
      </c>
      <c r="G563" s="24" t="str">
        <f>S$2&amp;"#"&amp;INT(S563*R563)&amp;"#"&amp;14&amp;"|"&amp;U$2&amp;"#"&amp;INT(U563*R563)&amp;"#"&amp;14</f>
        <v>1401002#500#14|1401004#120#14</v>
      </c>
      <c r="P563" s="24">
        <v>9</v>
      </c>
      <c r="Q563" s="24">
        <v>2</v>
      </c>
      <c r="R563" s="28">
        <f t="shared" si="1"/>
        <v>1</v>
      </c>
      <c r="S563" s="24">
        <f>INT(INDEX(关卡产出!$AG$4:$AG$12,掉落组填表!P563)*R563)</f>
        <v>500</v>
      </c>
      <c r="U563" s="24">
        <f>INT(INDEX(关卡产出!$AF$4:$AF$12,掉落组填表!$P563)*掉落组填表!$R563)</f>
        <v>120</v>
      </c>
    </row>
    <row r="564" spans="1:25" ht="16.5" x14ac:dyDescent="0.2">
      <c r="A564" s="14">
        <v>561</v>
      </c>
      <c r="B564" s="14">
        <v>7001</v>
      </c>
      <c r="C564" s="14" t="s">
        <v>3068</v>
      </c>
      <c r="D564" s="14">
        <v>100</v>
      </c>
      <c r="P564" s="24">
        <v>1</v>
      </c>
      <c r="Q564" s="24">
        <v>1</v>
      </c>
      <c r="R564" s="28">
        <f>IF(Q564=1,0.75,1)</f>
        <v>0.75</v>
      </c>
    </row>
    <row r="565" spans="1:25" ht="16.5" x14ac:dyDescent="0.2">
      <c r="A565" s="14">
        <v>562</v>
      </c>
      <c r="B565" s="14">
        <v>7002</v>
      </c>
      <c r="C565" s="14" t="s">
        <v>3069</v>
      </c>
      <c r="D565" s="14">
        <v>100</v>
      </c>
      <c r="P565" s="24">
        <v>1</v>
      </c>
      <c r="Q565" s="24">
        <v>1</v>
      </c>
      <c r="R565" s="28">
        <f t="shared" ref="R565:R628" si="2">IF(Q565=1,0.75,1)</f>
        <v>0.75</v>
      </c>
    </row>
    <row r="566" spans="1:25" ht="16.5" x14ac:dyDescent="0.2">
      <c r="A566" s="14">
        <v>563</v>
      </c>
      <c r="B566" s="14">
        <v>7003</v>
      </c>
      <c r="C566" s="14" t="s">
        <v>3070</v>
      </c>
      <c r="D566" s="14">
        <v>100</v>
      </c>
      <c r="P566" s="24">
        <v>1</v>
      </c>
      <c r="Q566" s="24">
        <v>2</v>
      </c>
      <c r="R566" s="28">
        <f t="shared" si="2"/>
        <v>1</v>
      </c>
    </row>
    <row r="567" spans="1:25" ht="16.5" x14ac:dyDescent="0.2">
      <c r="A567" s="14">
        <v>564</v>
      </c>
      <c r="B567" s="14">
        <v>7004</v>
      </c>
      <c r="C567" s="14" t="s">
        <v>3071</v>
      </c>
      <c r="D567" s="14">
        <v>100</v>
      </c>
      <c r="P567" s="24">
        <v>1</v>
      </c>
      <c r="Q567" s="24">
        <v>2</v>
      </c>
      <c r="R567" s="28">
        <f t="shared" si="2"/>
        <v>1</v>
      </c>
    </row>
    <row r="568" spans="1:25" ht="16.5" x14ac:dyDescent="0.2">
      <c r="A568" s="14">
        <v>565</v>
      </c>
      <c r="B568" s="14">
        <v>7005</v>
      </c>
      <c r="C568" s="14" t="s">
        <v>3072</v>
      </c>
      <c r="D568" s="14">
        <v>100</v>
      </c>
      <c r="G568" s="24" t="str">
        <f>V$2&amp;"#"&amp;INT(V568*R568)&amp;"#"&amp;16</f>
        <v>1603001#5#16</v>
      </c>
      <c r="P568" s="24">
        <v>2</v>
      </c>
      <c r="Q568" s="24">
        <v>1</v>
      </c>
      <c r="R568" s="28">
        <f t="shared" si="2"/>
        <v>0.75</v>
      </c>
      <c r="V568">
        <f>INDEX(关卡产出!$AH$4:$AH$12,掉落组填表!$P488)*掉落组填表!$R488</f>
        <v>7.5</v>
      </c>
    </row>
    <row r="569" spans="1:25" ht="16.5" x14ac:dyDescent="0.2">
      <c r="A569" s="14">
        <v>566</v>
      </c>
      <c r="B569" s="14">
        <v>7006</v>
      </c>
      <c r="C569" s="14" t="s">
        <v>3073</v>
      </c>
      <c r="D569" s="14">
        <v>100</v>
      </c>
      <c r="G569" s="24" t="str">
        <f>Y$2&amp;"#"&amp;INT(Y569*R569)&amp;"#"&amp;16</f>
        <v>1603004#5#16</v>
      </c>
      <c r="P569" s="24">
        <v>2</v>
      </c>
      <c r="Q569" s="24">
        <v>1</v>
      </c>
      <c r="R569" s="28">
        <f t="shared" si="2"/>
        <v>0.75</v>
      </c>
      <c r="Y569" s="24">
        <f>INDEX(关卡产出!$AH$4:$AH$12,掉落组填表!$P489)*掉落组填表!$R489</f>
        <v>7.5</v>
      </c>
    </row>
    <row r="570" spans="1:25" ht="16.5" x14ac:dyDescent="0.2">
      <c r="A570" s="14">
        <v>567</v>
      </c>
      <c r="B570" s="14">
        <v>7007</v>
      </c>
      <c r="C570" s="14" t="s">
        <v>3074</v>
      </c>
      <c r="D570" s="14">
        <v>100</v>
      </c>
      <c r="G570" s="24" t="str">
        <f>V$2&amp;"#"&amp;INT(V570*R570)&amp;"#"&amp;16</f>
        <v>1603001#10#16</v>
      </c>
      <c r="P570" s="24">
        <v>2</v>
      </c>
      <c r="Q570" s="24">
        <v>2</v>
      </c>
      <c r="R570" s="28">
        <f t="shared" si="2"/>
        <v>1</v>
      </c>
      <c r="V570" s="24">
        <f>INDEX(关卡产出!$AH$4:$AH$12,掉落组填表!$P490)*掉落组填表!$R490</f>
        <v>10</v>
      </c>
    </row>
    <row r="571" spans="1:25" ht="16.5" x14ac:dyDescent="0.2">
      <c r="A571" s="14">
        <v>568</v>
      </c>
      <c r="B571" s="14">
        <v>7008</v>
      </c>
      <c r="C571" s="14" t="s">
        <v>3075</v>
      </c>
      <c r="D571" s="14">
        <v>100</v>
      </c>
      <c r="G571" s="24" t="str">
        <f>Y$2&amp;"#"&amp;INT(Y571*R571)&amp;"#"&amp;16</f>
        <v>1603004#10#16</v>
      </c>
      <c r="P571" s="24">
        <v>2</v>
      </c>
      <c r="Q571" s="24">
        <v>2</v>
      </c>
      <c r="R571" s="28">
        <f t="shared" si="2"/>
        <v>1</v>
      </c>
      <c r="Y571" s="24">
        <f>INDEX(关卡产出!$AH$4:$AH$12,掉落组填表!$P491)*掉落组填表!$R491</f>
        <v>10</v>
      </c>
    </row>
    <row r="572" spans="1:25" ht="16.5" x14ac:dyDescent="0.2">
      <c r="A572" s="14">
        <v>569</v>
      </c>
      <c r="B572" s="14">
        <v>7009</v>
      </c>
      <c r="C572" s="14" t="s">
        <v>3076</v>
      </c>
      <c r="D572" s="14">
        <v>100</v>
      </c>
      <c r="G572" s="24" t="str">
        <f>V$2&amp;"#"&amp;INT(V572*R572)&amp;"#"&amp;16</f>
        <v>1603001#11#16</v>
      </c>
      <c r="P572" s="24">
        <v>3</v>
      </c>
      <c r="Q572" s="24">
        <v>1</v>
      </c>
      <c r="R572" s="28">
        <f t="shared" si="2"/>
        <v>0.75</v>
      </c>
      <c r="V572" s="24">
        <f>INDEX(关卡产出!$AH$4:$AH$12,掉落组填表!$P492)*掉落组填表!$R492</f>
        <v>15</v>
      </c>
    </row>
    <row r="573" spans="1:25" ht="16.5" x14ac:dyDescent="0.2">
      <c r="A573" s="14">
        <v>570</v>
      </c>
      <c r="B573" s="14">
        <v>7010</v>
      </c>
      <c r="C573" s="14" t="s">
        <v>3077</v>
      </c>
      <c r="D573" s="14">
        <v>100</v>
      </c>
      <c r="G573" s="24" t="str">
        <f>Y$2&amp;"#"&amp;INT(Y573*R573)&amp;"#"&amp;16</f>
        <v>1603004#11#16</v>
      </c>
      <c r="P573" s="24">
        <v>3</v>
      </c>
      <c r="Q573" s="24">
        <v>1</v>
      </c>
      <c r="R573" s="28">
        <f t="shared" si="2"/>
        <v>0.75</v>
      </c>
      <c r="Y573" s="24">
        <f>INDEX(关卡产出!$AH$4:$AH$12,掉落组填表!$P493)*掉落组填表!$R493</f>
        <v>15</v>
      </c>
    </row>
    <row r="574" spans="1:25" ht="16.5" x14ac:dyDescent="0.2">
      <c r="A574" s="14">
        <v>571</v>
      </c>
      <c r="B574" s="14">
        <v>7011</v>
      </c>
      <c r="C574" s="14" t="s">
        <v>3078</v>
      </c>
      <c r="D574" s="14">
        <v>100</v>
      </c>
      <c r="G574" s="24" t="str">
        <f>V$2&amp;"#"&amp;INT(V574*R574)&amp;"#"&amp;16</f>
        <v>1603001#11#16</v>
      </c>
      <c r="P574" s="24">
        <v>3</v>
      </c>
      <c r="Q574" s="24">
        <v>1</v>
      </c>
      <c r="R574" s="28">
        <f t="shared" si="2"/>
        <v>0.75</v>
      </c>
      <c r="V574" s="24">
        <f>INDEX(关卡产出!$AH$4:$AH$12,掉落组填表!$P494)*掉落组填表!$R494</f>
        <v>15</v>
      </c>
    </row>
    <row r="575" spans="1:25" ht="16.5" x14ac:dyDescent="0.2">
      <c r="A575" s="14">
        <v>572</v>
      </c>
      <c r="B575" s="14">
        <v>7012</v>
      </c>
      <c r="C575" s="14" t="s">
        <v>3079</v>
      </c>
      <c r="D575" s="14">
        <v>100</v>
      </c>
      <c r="G575" s="24" t="str">
        <f>Y$2&amp;"#"&amp;INT(Y575*R575)&amp;"#"&amp;16</f>
        <v>1603004#11#16</v>
      </c>
      <c r="P575" s="24">
        <v>3</v>
      </c>
      <c r="Q575" s="24">
        <v>1</v>
      </c>
      <c r="R575" s="28">
        <f t="shared" si="2"/>
        <v>0.75</v>
      </c>
      <c r="Y575" s="24">
        <f>INDEX(关卡产出!$AH$4:$AH$12,掉落组填表!$P495)*掉落组填表!$R495</f>
        <v>15</v>
      </c>
    </row>
    <row r="576" spans="1:25" ht="16.5" x14ac:dyDescent="0.2">
      <c r="A576" s="14">
        <v>573</v>
      </c>
      <c r="B576" s="14">
        <v>7013</v>
      </c>
      <c r="C576" s="14" t="s">
        <v>3080</v>
      </c>
      <c r="D576" s="14">
        <v>100</v>
      </c>
      <c r="G576" s="24" t="str">
        <f>V$2&amp;"#"&amp;INT(V576*R576)&amp;"#"&amp;16</f>
        <v>1603001#20#16</v>
      </c>
      <c r="P576" s="24">
        <v>3</v>
      </c>
      <c r="Q576" s="24">
        <v>2</v>
      </c>
      <c r="R576" s="28">
        <f t="shared" si="2"/>
        <v>1</v>
      </c>
      <c r="V576" s="24">
        <f>INDEX(关卡产出!$AH$4:$AH$12,掉落组填表!$P496)*掉落组填表!$R496</f>
        <v>20</v>
      </c>
    </row>
    <row r="577" spans="1:43" ht="16.5" x14ac:dyDescent="0.2">
      <c r="A577" s="14">
        <v>574</v>
      </c>
      <c r="B577" s="14">
        <v>7014</v>
      </c>
      <c r="C577" s="14" t="s">
        <v>3081</v>
      </c>
      <c r="D577" s="14">
        <v>100</v>
      </c>
      <c r="G577" s="24" t="str">
        <f>Y$2&amp;"#"&amp;INT(Y577*R577)&amp;"#"&amp;16</f>
        <v>1603004#20#16</v>
      </c>
      <c r="P577" s="24">
        <v>3</v>
      </c>
      <c r="Q577" s="24">
        <v>2</v>
      </c>
      <c r="R577" s="28">
        <f t="shared" si="2"/>
        <v>1</v>
      </c>
      <c r="Y577" s="24">
        <f>INDEX(关卡产出!$AH$4:$AH$12,掉落组填表!$P497)*掉落组填表!$R497</f>
        <v>20</v>
      </c>
    </row>
    <row r="578" spans="1:43" ht="16.5" x14ac:dyDescent="0.2">
      <c r="A578" s="14">
        <v>575</v>
      </c>
      <c r="B578" s="14">
        <v>7015</v>
      </c>
      <c r="C578" s="14" t="s">
        <v>3082</v>
      </c>
      <c r="D578" s="14">
        <v>100</v>
      </c>
      <c r="G578" s="24" t="str">
        <f>V$2&amp;"#"&amp;INT(V578*R578)&amp;"#"&amp;16</f>
        <v>1603001#20#16</v>
      </c>
      <c r="P578" s="24">
        <v>3</v>
      </c>
      <c r="Q578" s="24">
        <v>2</v>
      </c>
      <c r="R578" s="28">
        <f t="shared" si="2"/>
        <v>1</v>
      </c>
      <c r="V578" s="24">
        <f>INDEX(关卡产出!$AH$4:$AH$12,掉落组填表!$P498)*掉落组填表!$R498</f>
        <v>20</v>
      </c>
    </row>
    <row r="579" spans="1:43" ht="16.5" x14ac:dyDescent="0.2">
      <c r="A579" s="14">
        <v>576</v>
      </c>
      <c r="B579" s="14">
        <v>7016</v>
      </c>
      <c r="C579" s="14" t="s">
        <v>3083</v>
      </c>
      <c r="D579" s="14">
        <v>100</v>
      </c>
      <c r="G579" s="24" t="str">
        <f>Y$2&amp;"#"&amp;INT(Y579*R579)&amp;"#"&amp;16</f>
        <v>1603004#20#16</v>
      </c>
      <c r="P579" s="24">
        <v>3</v>
      </c>
      <c r="Q579" s="24">
        <v>2</v>
      </c>
      <c r="R579" s="28">
        <f t="shared" si="2"/>
        <v>1</v>
      </c>
      <c r="Y579" s="24">
        <f>INDEX(关卡产出!$AH$4:$AH$12,掉落组填表!$P499)*掉落组填表!$R499</f>
        <v>20</v>
      </c>
    </row>
    <row r="580" spans="1:43" ht="16.5" x14ac:dyDescent="0.2">
      <c r="A580" s="14">
        <v>577</v>
      </c>
      <c r="B580" s="14">
        <v>7017</v>
      </c>
      <c r="C580" s="14" t="s">
        <v>3084</v>
      </c>
      <c r="D580" s="14">
        <v>100</v>
      </c>
      <c r="G580" s="24" t="str">
        <f>H580&amp;"#"&amp;I580&amp;"#"&amp;16&amp;"|"&amp;J580&amp;"#"&amp;K580&amp;"#"&amp;16</f>
        <v>1603002#2#16|1603007#1#16</v>
      </c>
      <c r="H580" s="24">
        <f>W$2</f>
        <v>1603002</v>
      </c>
      <c r="I580" s="24">
        <f>MAX(INT(INDEX(S580:AQ580,MATCH(H580,$S$2:$AQ$2,0))*R580),1)</f>
        <v>2</v>
      </c>
      <c r="J580" s="24">
        <f>AB$2</f>
        <v>1603007</v>
      </c>
      <c r="K580" s="24">
        <f t="shared" ref="K580:K587" si="3">MAX(INT(INDEX($S580:$AQ580,MATCH(J580,$S$2:$AQ$2,0))*T580),1)</f>
        <v>1</v>
      </c>
      <c r="P580" s="24">
        <v>4</v>
      </c>
      <c r="Q580" s="24">
        <v>1</v>
      </c>
      <c r="R580" s="28">
        <f t="shared" si="2"/>
        <v>0.75</v>
      </c>
      <c r="W580" s="24">
        <f>INDEX(关卡产出!$AI$4:$AI$12,掉落组填表!$P500)*掉落组填表!$R500</f>
        <v>3.75</v>
      </c>
      <c r="AB580">
        <f>INDEX(关卡产出!$AK$4:$AK$12,掉落组填表!$P500)*掉落组填表!$R500</f>
        <v>0.75</v>
      </c>
    </row>
    <row r="581" spans="1:43" ht="16.5" x14ac:dyDescent="0.2">
      <c r="A581" s="14">
        <v>578</v>
      </c>
      <c r="B581" s="14">
        <v>7018</v>
      </c>
      <c r="C581" s="14" t="s">
        <v>3085</v>
      </c>
      <c r="D581" s="14">
        <v>100</v>
      </c>
      <c r="G581" s="24" t="str">
        <f t="shared" ref="G581:G619" si="4">H581&amp;"#"&amp;I581&amp;"#"&amp;16&amp;"|"&amp;J581&amp;"#"&amp;K581&amp;"#"&amp;16</f>
        <v>1603005#2#16|1603008#1#16</v>
      </c>
      <c r="H581" s="24">
        <f>Z$2</f>
        <v>1603005</v>
      </c>
      <c r="I581" s="24">
        <f t="shared" ref="I581:I587" si="5">MAX(INT(INDEX(S581:AQ581,MATCH(H581,$S$2:$AQ$2,0))*R581),1)</f>
        <v>2</v>
      </c>
      <c r="J581" s="24">
        <f>AC$2</f>
        <v>1603008</v>
      </c>
      <c r="K581" s="24">
        <f t="shared" si="3"/>
        <v>1</v>
      </c>
      <c r="P581" s="24">
        <v>4</v>
      </c>
      <c r="Q581" s="24">
        <v>1</v>
      </c>
      <c r="R581" s="28">
        <f t="shared" si="2"/>
        <v>0.75</v>
      </c>
      <c r="Z581" s="24">
        <f>INDEX(关卡产出!$AI$4:$AI$12,掉落组填表!$P501)*掉落组填表!$R501</f>
        <v>3.75</v>
      </c>
      <c r="AC581" s="24">
        <f>INDEX(关卡产出!$AK$4:$AK$12,掉落组填表!$P501)*掉落组填表!$R501</f>
        <v>0.75</v>
      </c>
    </row>
    <row r="582" spans="1:43" ht="16.5" x14ac:dyDescent="0.2">
      <c r="A582" s="14">
        <v>579</v>
      </c>
      <c r="B582" s="14">
        <v>7019</v>
      </c>
      <c r="C582" s="14" t="s">
        <v>3086</v>
      </c>
      <c r="D582" s="14">
        <v>100</v>
      </c>
      <c r="G582" s="24" t="str">
        <f t="shared" si="4"/>
        <v>1603002#2#16|1603009#1#16</v>
      </c>
      <c r="H582" s="24">
        <f>W$2</f>
        <v>1603002</v>
      </c>
      <c r="I582" s="24">
        <f t="shared" si="5"/>
        <v>2</v>
      </c>
      <c r="J582" s="24">
        <f>AD$2</f>
        <v>1603009</v>
      </c>
      <c r="K582" s="24">
        <f t="shared" si="3"/>
        <v>1</v>
      </c>
      <c r="P582" s="24">
        <v>4</v>
      </c>
      <c r="Q582" s="24">
        <v>1</v>
      </c>
      <c r="R582" s="28">
        <f t="shared" si="2"/>
        <v>0.75</v>
      </c>
      <c r="W582" s="24">
        <f>INDEX(关卡产出!$AI$4:$AI$12,掉落组填表!$P502)*掉落组填表!$R502</f>
        <v>3.75</v>
      </c>
      <c r="AD582" s="24">
        <f>INDEX(关卡产出!$AK$4:$AK$12,掉落组填表!$P502)*掉落组填表!$R502</f>
        <v>0.75</v>
      </c>
    </row>
    <row r="583" spans="1:43" ht="16.5" x14ac:dyDescent="0.2">
      <c r="A583" s="14">
        <v>580</v>
      </c>
      <c r="B583" s="14">
        <v>7020</v>
      </c>
      <c r="C583" s="14" t="s">
        <v>3087</v>
      </c>
      <c r="D583" s="14">
        <v>100</v>
      </c>
      <c r="G583" s="24" t="str">
        <f t="shared" si="4"/>
        <v>1603005#2#16|1603010#1#16</v>
      </c>
      <c r="H583" s="24">
        <f>Z$2</f>
        <v>1603005</v>
      </c>
      <c r="I583" s="24">
        <f t="shared" si="5"/>
        <v>2</v>
      </c>
      <c r="J583" s="24">
        <f>AE$2</f>
        <v>1603010</v>
      </c>
      <c r="K583" s="24">
        <f t="shared" si="3"/>
        <v>1</v>
      </c>
      <c r="P583" s="24">
        <v>4</v>
      </c>
      <c r="Q583" s="24">
        <v>1</v>
      </c>
      <c r="R583" s="28">
        <f t="shared" si="2"/>
        <v>0.75</v>
      </c>
      <c r="Z583" s="24">
        <f>INDEX(关卡产出!$AI$4:$AI$12,掉落组填表!$P503)*掉落组填表!$R503</f>
        <v>3.75</v>
      </c>
      <c r="AE583" s="24">
        <f>INDEX(关卡产出!$AK$4:$AK$12,掉落组填表!$P503)*掉落组填表!$R503</f>
        <v>0.75</v>
      </c>
    </row>
    <row r="584" spans="1:43" ht="16.5" x14ac:dyDescent="0.2">
      <c r="A584" s="14">
        <v>581</v>
      </c>
      <c r="B584" s="14">
        <v>7021</v>
      </c>
      <c r="C584" s="14" t="s">
        <v>3153</v>
      </c>
      <c r="D584" s="14">
        <v>100</v>
      </c>
      <c r="G584" s="24" t="str">
        <f t="shared" si="4"/>
        <v>1603002#2#16|1603011#1#16</v>
      </c>
      <c r="H584" s="24">
        <f>W$2</f>
        <v>1603002</v>
      </c>
      <c r="I584" s="24">
        <f t="shared" si="5"/>
        <v>2</v>
      </c>
      <c r="J584" s="24">
        <f>AF$2</f>
        <v>1603011</v>
      </c>
      <c r="K584" s="24">
        <f t="shared" si="3"/>
        <v>1</v>
      </c>
      <c r="P584" s="24">
        <v>4</v>
      </c>
      <c r="Q584" s="24">
        <v>1</v>
      </c>
      <c r="R584" s="28">
        <f t="shared" si="2"/>
        <v>0.75</v>
      </c>
      <c r="V584" s="24"/>
      <c r="W584" s="24">
        <f>INDEX(关卡产出!$AI$4:$AI$12,掉落组填表!$P504)*掉落组填表!$R504</f>
        <v>3.75</v>
      </c>
      <c r="X584" s="24"/>
      <c r="Y584" s="24"/>
      <c r="Z584" s="24"/>
      <c r="AA584" s="24"/>
      <c r="AB584" s="24"/>
      <c r="AC584" s="24"/>
      <c r="AD584" s="24"/>
      <c r="AE584" s="24"/>
      <c r="AF584" s="24">
        <f>INDEX(关卡产出!$AK$4:$AK$12,掉落组填表!$P504)*掉落组填表!$R504</f>
        <v>0.75</v>
      </c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 spans="1:43" ht="16.5" x14ac:dyDescent="0.2">
      <c r="A585" s="14">
        <v>582</v>
      </c>
      <c r="B585" s="14">
        <v>7022</v>
      </c>
      <c r="C585" s="14" t="s">
        <v>3088</v>
      </c>
      <c r="D585" s="14">
        <v>100</v>
      </c>
      <c r="G585" s="24" t="str">
        <f t="shared" si="4"/>
        <v>1603005#5#16|1603007#1#16</v>
      </c>
      <c r="H585" s="24">
        <f>Z$2</f>
        <v>1603005</v>
      </c>
      <c r="I585" s="24">
        <f t="shared" si="5"/>
        <v>5</v>
      </c>
      <c r="J585" s="24">
        <f>AB$2</f>
        <v>1603007</v>
      </c>
      <c r="K585" s="24">
        <f t="shared" si="3"/>
        <v>1</v>
      </c>
      <c r="P585" s="24">
        <v>4</v>
      </c>
      <c r="Q585" s="24">
        <v>2</v>
      </c>
      <c r="R585" s="28">
        <f t="shared" si="2"/>
        <v>1</v>
      </c>
      <c r="Z585" s="24">
        <f>INDEX(关卡产出!$AI$4:$AI$12,掉落组填表!$P505)*掉落组填表!$R505</f>
        <v>5</v>
      </c>
      <c r="AB585" s="24">
        <f>INDEX(关卡产出!$AK$4:$AK$12,掉落组填表!$P505)*掉落组填表!$R505</f>
        <v>1</v>
      </c>
      <c r="AC585" s="24"/>
      <c r="AD585" s="24"/>
      <c r="AE585" s="24"/>
      <c r="AF585" s="24"/>
    </row>
    <row r="586" spans="1:43" ht="16.5" x14ac:dyDescent="0.2">
      <c r="A586" s="14">
        <v>583</v>
      </c>
      <c r="B586" s="14">
        <v>7023</v>
      </c>
      <c r="C586" s="14" t="s">
        <v>3089</v>
      </c>
      <c r="D586" s="14">
        <v>100</v>
      </c>
      <c r="G586" s="24" t="str">
        <f t="shared" si="4"/>
        <v>1603002#5#16|1603008#1#16</v>
      </c>
      <c r="H586" s="24">
        <f>W$2</f>
        <v>1603002</v>
      </c>
      <c r="I586" s="24">
        <f t="shared" si="5"/>
        <v>5</v>
      </c>
      <c r="J586" s="24">
        <f>AC$2</f>
        <v>1603008</v>
      </c>
      <c r="K586" s="24">
        <f t="shared" si="3"/>
        <v>1</v>
      </c>
      <c r="P586" s="24">
        <v>4</v>
      </c>
      <c r="Q586" s="24">
        <v>2</v>
      </c>
      <c r="R586" s="28">
        <f t="shared" si="2"/>
        <v>1</v>
      </c>
      <c r="W586" s="24">
        <f>INDEX(关卡产出!$AI$4:$AI$12,掉落组填表!$P506)*掉落组填表!$R506</f>
        <v>5</v>
      </c>
      <c r="AB586" s="24"/>
      <c r="AC586" s="24">
        <f>INDEX(关卡产出!$AK$4:$AK$12,掉落组填表!$P506)*掉落组填表!$R506</f>
        <v>1</v>
      </c>
      <c r="AD586" s="24"/>
      <c r="AE586" s="24"/>
      <c r="AF586" s="24"/>
    </row>
    <row r="587" spans="1:43" ht="16.5" x14ac:dyDescent="0.2">
      <c r="A587" s="14">
        <v>584</v>
      </c>
      <c r="B587" s="14">
        <v>7024</v>
      </c>
      <c r="C587" s="14" t="s">
        <v>3090</v>
      </c>
      <c r="D587" s="14">
        <v>100</v>
      </c>
      <c r="G587" s="24" t="str">
        <f t="shared" si="4"/>
        <v>1603005#5#16|1603009#1#16</v>
      </c>
      <c r="H587" s="24">
        <f>Z$2</f>
        <v>1603005</v>
      </c>
      <c r="I587" s="24">
        <f t="shared" si="5"/>
        <v>5</v>
      </c>
      <c r="J587" s="24">
        <f>AD$2</f>
        <v>1603009</v>
      </c>
      <c r="K587" s="24">
        <f t="shared" si="3"/>
        <v>1</v>
      </c>
      <c r="P587" s="24">
        <v>4</v>
      </c>
      <c r="Q587" s="24">
        <v>2</v>
      </c>
      <c r="R587" s="28">
        <f t="shared" si="2"/>
        <v>1</v>
      </c>
      <c r="Z587" s="24">
        <f>INDEX(关卡产出!$AI$4:$AI$12,掉落组填表!$P507)*掉落组填表!$R507</f>
        <v>5</v>
      </c>
      <c r="AB587" s="24"/>
      <c r="AC587" s="24"/>
      <c r="AD587" s="24">
        <f>INDEX(关卡产出!$AK$4:$AK$12,掉落组填表!$P507)*掉落组填表!$R507</f>
        <v>1</v>
      </c>
      <c r="AE587" s="24"/>
      <c r="AF587" s="24"/>
    </row>
    <row r="588" spans="1:43" ht="16.5" x14ac:dyDescent="0.2">
      <c r="A588" s="14">
        <v>585</v>
      </c>
      <c r="B588" s="14">
        <v>7025</v>
      </c>
      <c r="C588" s="14" t="s">
        <v>3091</v>
      </c>
      <c r="D588" s="14">
        <v>100</v>
      </c>
      <c r="G588" s="24" t="str">
        <f t="shared" si="4"/>
        <v>1603002#5#16|1603010#1#16</v>
      </c>
      <c r="H588" s="24">
        <f>W$2</f>
        <v>1603002</v>
      </c>
      <c r="I588" s="24">
        <f>MAX(INT(INDEX($S588:$AQ588,MATCH(H588,$S$2:$AQ$2,0))*R588),1)</f>
        <v>5</v>
      </c>
      <c r="J588" s="24">
        <f>AE$2</f>
        <v>1603010</v>
      </c>
      <c r="K588" s="24">
        <f>MAX(INT(INDEX($S588:$AQ588,MATCH(J588,$S$2:$AQ$2,0))*T588),1)</f>
        <v>1</v>
      </c>
      <c r="P588" s="24">
        <v>4</v>
      </c>
      <c r="Q588" s="24">
        <v>2</v>
      </c>
      <c r="R588" s="28">
        <f t="shared" si="2"/>
        <v>1</v>
      </c>
      <c r="W588" s="24">
        <f>INDEX(关卡产出!$AI$4:$AI$12,掉落组填表!$P508)*掉落组填表!$R508</f>
        <v>5</v>
      </c>
      <c r="AB588" s="24"/>
      <c r="AC588" s="24"/>
      <c r="AD588" s="24"/>
      <c r="AE588" s="24">
        <f>INDEX(关卡产出!$AK$4:$AK$12,掉落组填表!$P508)*掉落组填表!$R508</f>
        <v>1</v>
      </c>
      <c r="AF588" s="24"/>
    </row>
    <row r="589" spans="1:43" ht="16.5" x14ac:dyDescent="0.2">
      <c r="A589" s="14">
        <v>586</v>
      </c>
      <c r="B589" s="14">
        <v>7026</v>
      </c>
      <c r="C589" s="14" t="s">
        <v>3154</v>
      </c>
      <c r="D589" s="14">
        <v>100</v>
      </c>
      <c r="G589" s="24" t="str">
        <f t="shared" si="4"/>
        <v>1603005#5#16|1603011#1#16</v>
      </c>
      <c r="H589" s="24">
        <f>Z$2</f>
        <v>1603005</v>
      </c>
      <c r="I589" s="24">
        <f t="shared" ref="I589:I643" si="6">MAX(INT(INDEX($S589:$AQ589,MATCH(H589,$S$2:$AQ$2,0))*R589),1)</f>
        <v>5</v>
      </c>
      <c r="J589" s="24">
        <f>AF$2</f>
        <v>1603011</v>
      </c>
      <c r="K589" s="24">
        <f t="shared" ref="K589:M643" si="7">MAX(INT(INDEX($S589:$AQ589,MATCH(J589,$S$2:$AQ$2,0))*T589),1)</f>
        <v>1</v>
      </c>
      <c r="P589" s="24">
        <v>4</v>
      </c>
      <c r="Q589" s="24">
        <v>2</v>
      </c>
      <c r="R589" s="28">
        <f t="shared" si="2"/>
        <v>1</v>
      </c>
      <c r="V589" s="24"/>
      <c r="W589" s="24"/>
      <c r="X589" s="24"/>
      <c r="Y589" s="24"/>
      <c r="Z589" s="24">
        <f>INDEX(关卡产出!$AI$4:$AI$12,掉落组填表!$P509)*掉落组填表!$R509</f>
        <v>5</v>
      </c>
      <c r="AA589" s="24"/>
      <c r="AB589" s="24"/>
      <c r="AC589" s="24"/>
      <c r="AD589" s="24"/>
      <c r="AE589" s="24"/>
      <c r="AF589" s="24">
        <f>INDEX(关卡产出!$AK$4:$AK$12,掉落组填表!$P509)*掉落组填表!$R509</f>
        <v>1</v>
      </c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 spans="1:43" ht="16.5" x14ac:dyDescent="0.2">
      <c r="A590" s="14">
        <v>587</v>
      </c>
      <c r="B590" s="14">
        <v>7027</v>
      </c>
      <c r="C590" s="14" t="s">
        <v>3092</v>
      </c>
      <c r="D590" s="14">
        <v>100</v>
      </c>
      <c r="G590" s="24" t="str">
        <f t="shared" si="4"/>
        <v>1603002#5#16|1603007#1#16</v>
      </c>
      <c r="H590" s="24">
        <f>W$2</f>
        <v>1603002</v>
      </c>
      <c r="I590" s="24">
        <f t="shared" si="6"/>
        <v>5</v>
      </c>
      <c r="J590" s="24">
        <f>AB$2</f>
        <v>1603007</v>
      </c>
      <c r="K590" s="24">
        <f t="shared" si="7"/>
        <v>1</v>
      </c>
      <c r="P590" s="24">
        <v>5</v>
      </c>
      <c r="Q590" s="24">
        <v>1</v>
      </c>
      <c r="R590" s="28">
        <f t="shared" si="2"/>
        <v>0.75</v>
      </c>
      <c r="W590" s="24">
        <f>INDEX(关卡产出!$AI$4:$AI$12,掉落组填表!$P510)*掉落组填表!$R510</f>
        <v>7.5</v>
      </c>
      <c r="AB590" s="24">
        <f>INDEX(关卡产出!$AK$4:$AK$12,掉落组填表!$P510)*掉落组填表!$R510</f>
        <v>0.75</v>
      </c>
      <c r="AC590" s="24"/>
      <c r="AD590" s="24"/>
      <c r="AE590" s="24"/>
      <c r="AF590" s="24"/>
    </row>
    <row r="591" spans="1:43" ht="16.5" x14ac:dyDescent="0.2">
      <c r="A591" s="14">
        <v>588</v>
      </c>
      <c r="B591" s="14">
        <v>7028</v>
      </c>
      <c r="C591" s="14" t="s">
        <v>3093</v>
      </c>
      <c r="D591" s="14">
        <v>100</v>
      </c>
      <c r="G591" s="24" t="str">
        <f t="shared" si="4"/>
        <v>1603005#5#16|1603008#1#16</v>
      </c>
      <c r="H591" s="24">
        <f>Z$2</f>
        <v>1603005</v>
      </c>
      <c r="I591" s="24">
        <f t="shared" si="6"/>
        <v>5</v>
      </c>
      <c r="J591" s="24">
        <f>AC$2</f>
        <v>1603008</v>
      </c>
      <c r="K591" s="24">
        <f t="shared" si="7"/>
        <v>1</v>
      </c>
      <c r="P591" s="24">
        <v>5</v>
      </c>
      <c r="Q591" s="24">
        <v>1</v>
      </c>
      <c r="R591" s="28">
        <f t="shared" si="2"/>
        <v>0.75</v>
      </c>
      <c r="Z591" s="24">
        <f>INDEX(关卡产出!$AI$4:$AI$12,掉落组填表!$P511)*掉落组填表!$R511</f>
        <v>7.5</v>
      </c>
      <c r="AB591" s="24"/>
      <c r="AC591" s="24">
        <f>INDEX(关卡产出!$AK$4:$AK$12,掉落组填表!$P511)*掉落组填表!$R511</f>
        <v>0.75</v>
      </c>
      <c r="AD591" s="24"/>
      <c r="AE591" s="24"/>
      <c r="AF591" s="24"/>
    </row>
    <row r="592" spans="1:43" ht="16.5" x14ac:dyDescent="0.2">
      <c r="A592" s="14">
        <v>589</v>
      </c>
      <c r="B592" s="14">
        <v>7029</v>
      </c>
      <c r="C592" s="14" t="s">
        <v>3094</v>
      </c>
      <c r="D592" s="14">
        <v>100</v>
      </c>
      <c r="G592" s="24" t="str">
        <f t="shared" si="4"/>
        <v>1603002#5#16|1603009#1#16</v>
      </c>
      <c r="H592" s="24">
        <f>W$2</f>
        <v>1603002</v>
      </c>
      <c r="I592" s="24">
        <f t="shared" si="6"/>
        <v>5</v>
      </c>
      <c r="J592" s="24">
        <f>AD$2</f>
        <v>1603009</v>
      </c>
      <c r="K592" s="24">
        <f t="shared" si="7"/>
        <v>1</v>
      </c>
      <c r="P592" s="24">
        <v>5</v>
      </c>
      <c r="Q592" s="24">
        <v>1</v>
      </c>
      <c r="R592" s="28">
        <f t="shared" si="2"/>
        <v>0.75</v>
      </c>
      <c r="W592" s="24">
        <f>INDEX(关卡产出!$AI$4:$AI$12,掉落组填表!$P512)*掉落组填表!$R512</f>
        <v>7.5</v>
      </c>
      <c r="AB592" s="24"/>
      <c r="AC592" s="24"/>
      <c r="AD592" s="24">
        <f>INDEX(关卡产出!$AK$4:$AK$12,掉落组填表!$P512)*掉落组填表!$R512</f>
        <v>0.75</v>
      </c>
      <c r="AE592" s="24"/>
      <c r="AF592" s="24"/>
    </row>
    <row r="593" spans="1:43" ht="16.5" x14ac:dyDescent="0.2">
      <c r="A593" s="14">
        <v>590</v>
      </c>
      <c r="B593" s="14">
        <v>7030</v>
      </c>
      <c r="C593" s="14" t="s">
        <v>3095</v>
      </c>
      <c r="D593" s="14">
        <v>100</v>
      </c>
      <c r="G593" s="24" t="str">
        <f t="shared" si="4"/>
        <v>1603005#5#16|1603010#1#16</v>
      </c>
      <c r="H593" s="24">
        <f>Z$2</f>
        <v>1603005</v>
      </c>
      <c r="I593" s="24">
        <f t="shared" si="6"/>
        <v>5</v>
      </c>
      <c r="J593" s="24">
        <f>AE$2</f>
        <v>1603010</v>
      </c>
      <c r="K593" s="24">
        <f t="shared" si="7"/>
        <v>1</v>
      </c>
      <c r="P593" s="24">
        <v>5</v>
      </c>
      <c r="Q593" s="24">
        <v>1</v>
      </c>
      <c r="R593" s="28">
        <f t="shared" si="2"/>
        <v>0.75</v>
      </c>
      <c r="Z593" s="24">
        <f>INDEX(关卡产出!$AI$4:$AI$12,掉落组填表!$P513)*掉落组填表!$R513</f>
        <v>7.5</v>
      </c>
      <c r="AB593" s="24"/>
      <c r="AC593" s="24"/>
      <c r="AD593" s="24"/>
      <c r="AE593" s="24">
        <f>INDEX(关卡产出!$AK$4:$AK$12,掉落组填表!$P513)*掉落组填表!$R513</f>
        <v>0.75</v>
      </c>
      <c r="AF593" s="24"/>
    </row>
    <row r="594" spans="1:43" ht="16.5" x14ac:dyDescent="0.2">
      <c r="A594" s="14">
        <v>591</v>
      </c>
      <c r="B594" s="14">
        <v>7031</v>
      </c>
      <c r="C594" s="14" t="s">
        <v>3155</v>
      </c>
      <c r="D594" s="14">
        <v>100</v>
      </c>
      <c r="G594" s="24" t="str">
        <f t="shared" si="4"/>
        <v>1603002#5#16|1603011#1#16</v>
      </c>
      <c r="H594" s="24">
        <f>W$2</f>
        <v>1603002</v>
      </c>
      <c r="I594" s="24">
        <f t="shared" si="6"/>
        <v>5</v>
      </c>
      <c r="J594" s="24">
        <f>AF$2</f>
        <v>1603011</v>
      </c>
      <c r="K594" s="24">
        <f t="shared" si="7"/>
        <v>1</v>
      </c>
      <c r="P594" s="24">
        <v>5</v>
      </c>
      <c r="Q594" s="24">
        <v>1</v>
      </c>
      <c r="R594" s="28">
        <f t="shared" si="2"/>
        <v>0.75</v>
      </c>
      <c r="V594" s="24"/>
      <c r="W594" s="24">
        <f>INDEX(关卡产出!$AI$4:$AI$12,掉落组填表!$P514)*掉落组填表!$R514</f>
        <v>7.5</v>
      </c>
      <c r="X594" s="24"/>
      <c r="Y594" s="24"/>
      <c r="Z594" s="24"/>
      <c r="AA594" s="24"/>
      <c r="AB594" s="24"/>
      <c r="AC594" s="24"/>
      <c r="AD594" s="24"/>
      <c r="AE594" s="24"/>
      <c r="AF594" s="24">
        <f>INDEX(关卡产出!$AK$4:$AK$12,掉落组填表!$P514)*掉落组填表!$R514</f>
        <v>0.75</v>
      </c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 spans="1:43" ht="16.5" x14ac:dyDescent="0.2">
      <c r="A595" s="14">
        <v>592</v>
      </c>
      <c r="B595" s="14">
        <v>7032</v>
      </c>
      <c r="C595" s="14" t="s">
        <v>3096</v>
      </c>
      <c r="D595" s="14">
        <v>100</v>
      </c>
      <c r="G595" s="24" t="str">
        <f t="shared" si="4"/>
        <v>1603005#10#16|1603007#1#16</v>
      </c>
      <c r="H595" s="24">
        <f>Z$2</f>
        <v>1603005</v>
      </c>
      <c r="I595" s="24">
        <f t="shared" si="6"/>
        <v>10</v>
      </c>
      <c r="J595" s="24">
        <f>AB$2</f>
        <v>1603007</v>
      </c>
      <c r="K595" s="24">
        <f t="shared" si="7"/>
        <v>1</v>
      </c>
      <c r="P595" s="24">
        <v>5</v>
      </c>
      <c r="Q595" s="24">
        <v>2</v>
      </c>
      <c r="R595" s="28">
        <f t="shared" si="2"/>
        <v>1</v>
      </c>
      <c r="Z595" s="24">
        <f>INDEX(关卡产出!$AI$4:$AI$12,掉落组填表!$P515)*掉落组填表!$R515</f>
        <v>10</v>
      </c>
      <c r="AB595" s="24">
        <f>INDEX(关卡产出!$AK$4:$AK$12,掉落组填表!$P515)*掉落组填表!$R515</f>
        <v>1</v>
      </c>
      <c r="AC595" s="24"/>
      <c r="AD595" s="24"/>
      <c r="AE595" s="24"/>
      <c r="AF595" s="24"/>
    </row>
    <row r="596" spans="1:43" ht="16.5" x14ac:dyDescent="0.2">
      <c r="A596" s="14">
        <v>593</v>
      </c>
      <c r="B596" s="14">
        <v>7033</v>
      </c>
      <c r="C596" s="14" t="s">
        <v>3097</v>
      </c>
      <c r="D596" s="14">
        <v>100</v>
      </c>
      <c r="G596" s="24" t="str">
        <f t="shared" si="4"/>
        <v>1603002#10#16|1603008#1#16</v>
      </c>
      <c r="H596" s="24">
        <f>W$2</f>
        <v>1603002</v>
      </c>
      <c r="I596" s="24">
        <f t="shared" si="6"/>
        <v>10</v>
      </c>
      <c r="J596" s="24">
        <f>AC$2</f>
        <v>1603008</v>
      </c>
      <c r="K596" s="24">
        <f t="shared" si="7"/>
        <v>1</v>
      </c>
      <c r="P596" s="24">
        <v>5</v>
      </c>
      <c r="Q596" s="24">
        <v>2</v>
      </c>
      <c r="R596" s="28">
        <f t="shared" si="2"/>
        <v>1</v>
      </c>
      <c r="W596" s="24">
        <f>INDEX(关卡产出!$AI$4:$AI$12,掉落组填表!$P516)*掉落组填表!$R516</f>
        <v>10</v>
      </c>
      <c r="AB596" s="24"/>
      <c r="AC596" s="24">
        <f>INDEX(关卡产出!$AK$4:$AK$12,掉落组填表!$P516)*掉落组填表!$R516</f>
        <v>1</v>
      </c>
      <c r="AD596" s="24"/>
      <c r="AE596" s="24"/>
      <c r="AF596" s="24"/>
    </row>
    <row r="597" spans="1:43" ht="16.5" x14ac:dyDescent="0.2">
      <c r="A597" s="14">
        <v>594</v>
      </c>
      <c r="B597" s="14">
        <v>7034</v>
      </c>
      <c r="C597" s="14" t="s">
        <v>3098</v>
      </c>
      <c r="D597" s="14">
        <v>100</v>
      </c>
      <c r="G597" s="24" t="str">
        <f t="shared" si="4"/>
        <v>1603005#10#16|1603009#1#16</v>
      </c>
      <c r="H597" s="24">
        <f>Z$2</f>
        <v>1603005</v>
      </c>
      <c r="I597" s="24">
        <f t="shared" si="6"/>
        <v>10</v>
      </c>
      <c r="J597" s="24">
        <f>AD$2</f>
        <v>1603009</v>
      </c>
      <c r="K597" s="24">
        <f t="shared" si="7"/>
        <v>1</v>
      </c>
      <c r="P597" s="24">
        <v>5</v>
      </c>
      <c r="Q597" s="24">
        <v>2</v>
      </c>
      <c r="R597" s="28">
        <f t="shared" si="2"/>
        <v>1</v>
      </c>
      <c r="Z597" s="24">
        <f>INDEX(关卡产出!$AI$4:$AI$12,掉落组填表!$P517)*掉落组填表!$R517</f>
        <v>10</v>
      </c>
      <c r="AB597" s="24"/>
      <c r="AC597" s="24"/>
      <c r="AD597" s="24">
        <f>INDEX(关卡产出!$AK$4:$AK$12,掉落组填表!$P517)*掉落组填表!$R517</f>
        <v>1</v>
      </c>
      <c r="AE597" s="24"/>
      <c r="AF597" s="24"/>
    </row>
    <row r="598" spans="1:43" ht="16.5" x14ac:dyDescent="0.2">
      <c r="A598" s="14">
        <v>595</v>
      </c>
      <c r="B598" s="14">
        <v>7035</v>
      </c>
      <c r="C598" s="14" t="s">
        <v>3099</v>
      </c>
      <c r="D598" s="14">
        <v>100</v>
      </c>
      <c r="G598" s="24" t="str">
        <f t="shared" si="4"/>
        <v>1603002#10#16|1603010#1#16</v>
      </c>
      <c r="H598" s="24">
        <f>W$2</f>
        <v>1603002</v>
      </c>
      <c r="I598" s="24">
        <f t="shared" si="6"/>
        <v>10</v>
      </c>
      <c r="J598" s="24">
        <f>AE$2</f>
        <v>1603010</v>
      </c>
      <c r="K598" s="24">
        <f t="shared" si="7"/>
        <v>1</v>
      </c>
      <c r="P598" s="24">
        <v>5</v>
      </c>
      <c r="Q598" s="24">
        <v>2</v>
      </c>
      <c r="R598" s="28">
        <f t="shared" si="2"/>
        <v>1</v>
      </c>
      <c r="W598" s="24">
        <f>INDEX(关卡产出!$AI$4:$AI$12,掉落组填表!$P518)*掉落组填表!$R518</f>
        <v>10</v>
      </c>
      <c r="AB598" s="24"/>
      <c r="AC598" s="24"/>
      <c r="AD598" s="24"/>
      <c r="AE598" s="24">
        <f>INDEX(关卡产出!$AK$4:$AK$12,掉落组填表!$P518)*掉落组填表!$R518</f>
        <v>1</v>
      </c>
      <c r="AF598" s="24"/>
    </row>
    <row r="599" spans="1:43" ht="16.5" x14ac:dyDescent="0.2">
      <c r="A599" s="14">
        <v>596</v>
      </c>
      <c r="B599" s="14">
        <v>7036</v>
      </c>
      <c r="C599" s="14" t="s">
        <v>3156</v>
      </c>
      <c r="D599" s="14">
        <v>100</v>
      </c>
      <c r="G599" s="24" t="str">
        <f t="shared" si="4"/>
        <v>1603005#10#16|1603011#1#16</v>
      </c>
      <c r="H599" s="24">
        <f>Z$2</f>
        <v>1603005</v>
      </c>
      <c r="I599" s="24">
        <f t="shared" si="6"/>
        <v>10</v>
      </c>
      <c r="J599" s="24">
        <f>AF$2</f>
        <v>1603011</v>
      </c>
      <c r="K599" s="24">
        <f t="shared" si="7"/>
        <v>1</v>
      </c>
      <c r="P599" s="24">
        <v>5</v>
      </c>
      <c r="Q599" s="24">
        <v>2</v>
      </c>
      <c r="R599" s="28">
        <f t="shared" si="2"/>
        <v>1</v>
      </c>
      <c r="V599" s="24"/>
      <c r="W599" s="24"/>
      <c r="X599" s="24"/>
      <c r="Y599" s="24"/>
      <c r="Z599" s="24">
        <f>INDEX(关卡产出!$AI$4:$AI$12,掉落组填表!$P519)*掉落组填表!$R519</f>
        <v>10</v>
      </c>
      <c r="AA599" s="24"/>
      <c r="AB599" s="24"/>
      <c r="AC599" s="24"/>
      <c r="AD599" s="24"/>
      <c r="AE599" s="24"/>
      <c r="AF599" s="24">
        <f>INDEX(关卡产出!$AK$4:$AK$12,掉落组填表!$P519)*掉落组填表!$R519</f>
        <v>1</v>
      </c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 spans="1:43" ht="16.5" x14ac:dyDescent="0.2">
      <c r="A600" s="14">
        <v>597</v>
      </c>
      <c r="B600" s="14">
        <v>7037</v>
      </c>
      <c r="C600" s="14" t="s">
        <v>3100</v>
      </c>
      <c r="D600" s="14">
        <v>100</v>
      </c>
      <c r="G600" s="24" t="str">
        <f t="shared" si="4"/>
        <v>1603002#5#16|1603007#1#16</v>
      </c>
      <c r="H600" s="24">
        <f>W$2</f>
        <v>1603002</v>
      </c>
      <c r="I600" s="24">
        <f t="shared" si="6"/>
        <v>5</v>
      </c>
      <c r="J600" s="24">
        <f>AB$2</f>
        <v>1603007</v>
      </c>
      <c r="K600" s="24">
        <f t="shared" si="7"/>
        <v>1</v>
      </c>
      <c r="P600" s="24">
        <v>6</v>
      </c>
      <c r="Q600" s="24">
        <v>1</v>
      </c>
      <c r="R600" s="28">
        <f t="shared" si="2"/>
        <v>0.75</v>
      </c>
      <c r="W600" s="24">
        <f>INDEX(关卡产出!$AI$4:$AI$12,掉落组填表!$P520)*掉落组填表!$R520</f>
        <v>7.5</v>
      </c>
      <c r="AB600" s="24">
        <f>INDEX(关卡产出!$AK$4:$AK$12,掉落组填表!$P520)*掉落组填表!$R520</f>
        <v>1.5</v>
      </c>
      <c r="AC600" s="24"/>
      <c r="AD600" s="24"/>
      <c r="AE600" s="24"/>
      <c r="AF600" s="24"/>
    </row>
    <row r="601" spans="1:43" ht="16.5" x14ac:dyDescent="0.2">
      <c r="A601" s="14">
        <v>598</v>
      </c>
      <c r="B601" s="14">
        <v>7038</v>
      </c>
      <c r="C601" s="14" t="s">
        <v>3101</v>
      </c>
      <c r="D601" s="14">
        <v>100</v>
      </c>
      <c r="G601" s="24" t="str">
        <f t="shared" si="4"/>
        <v>1603005#5#16|1603008#1#16</v>
      </c>
      <c r="H601" s="24">
        <f>Z$2</f>
        <v>1603005</v>
      </c>
      <c r="I601" s="24">
        <f t="shared" si="6"/>
        <v>5</v>
      </c>
      <c r="J601" s="24">
        <f>AC$2</f>
        <v>1603008</v>
      </c>
      <c r="K601" s="24">
        <f t="shared" si="7"/>
        <v>1</v>
      </c>
      <c r="P601" s="24">
        <v>6</v>
      </c>
      <c r="Q601" s="24">
        <v>1</v>
      </c>
      <c r="R601" s="28">
        <f t="shared" si="2"/>
        <v>0.75</v>
      </c>
      <c r="Z601" s="24">
        <f>INDEX(关卡产出!$AI$4:$AI$12,掉落组填表!$P521)*掉落组填表!$R521</f>
        <v>7.5</v>
      </c>
      <c r="AB601" s="24"/>
      <c r="AC601" s="24">
        <f>INDEX(关卡产出!$AK$4:$AK$12,掉落组填表!$P521)*掉落组填表!$R521</f>
        <v>1.5</v>
      </c>
      <c r="AD601" s="24"/>
      <c r="AE601" s="24"/>
      <c r="AF601" s="24"/>
    </row>
    <row r="602" spans="1:43" ht="16.5" x14ac:dyDescent="0.2">
      <c r="A602" s="14">
        <v>599</v>
      </c>
      <c r="B602" s="14">
        <v>7039</v>
      </c>
      <c r="C602" s="14" t="s">
        <v>3102</v>
      </c>
      <c r="D602" s="14">
        <v>100</v>
      </c>
      <c r="G602" s="24" t="str">
        <f t="shared" si="4"/>
        <v>1603002#5#16|1603009#1#16</v>
      </c>
      <c r="H602" s="24">
        <f>W$2</f>
        <v>1603002</v>
      </c>
      <c r="I602" s="24">
        <f t="shared" si="6"/>
        <v>5</v>
      </c>
      <c r="J602" s="24">
        <f>AD$2</f>
        <v>1603009</v>
      </c>
      <c r="K602" s="24">
        <f t="shared" si="7"/>
        <v>1</v>
      </c>
      <c r="P602" s="24">
        <v>6</v>
      </c>
      <c r="Q602" s="24">
        <v>1</v>
      </c>
      <c r="R602" s="28">
        <f t="shared" si="2"/>
        <v>0.75</v>
      </c>
      <c r="W602" s="24">
        <f>INDEX(关卡产出!$AI$4:$AI$12,掉落组填表!$P522)*掉落组填表!$R522</f>
        <v>7.5</v>
      </c>
      <c r="AB602" s="24"/>
      <c r="AC602" s="24"/>
      <c r="AD602" s="24">
        <f>INDEX(关卡产出!$AK$4:$AK$12,掉落组填表!$P522)*掉落组填表!$R522</f>
        <v>1.5</v>
      </c>
      <c r="AE602" s="24"/>
      <c r="AF602" s="24"/>
    </row>
    <row r="603" spans="1:43" ht="16.5" x14ac:dyDescent="0.2">
      <c r="A603" s="14">
        <v>600</v>
      </c>
      <c r="B603" s="14">
        <v>7040</v>
      </c>
      <c r="C603" s="14" t="s">
        <v>3103</v>
      </c>
      <c r="D603" s="14">
        <v>100</v>
      </c>
      <c r="G603" s="24" t="str">
        <f t="shared" si="4"/>
        <v>1603005#5#16|1603010#1#16</v>
      </c>
      <c r="H603" s="24">
        <f>Z$2</f>
        <v>1603005</v>
      </c>
      <c r="I603" s="24">
        <f t="shared" si="6"/>
        <v>5</v>
      </c>
      <c r="J603" s="24">
        <f>AE$2</f>
        <v>1603010</v>
      </c>
      <c r="K603" s="24">
        <f t="shared" si="7"/>
        <v>1</v>
      </c>
      <c r="P603" s="24">
        <v>6</v>
      </c>
      <c r="Q603" s="24">
        <v>1</v>
      </c>
      <c r="R603" s="28">
        <f t="shared" si="2"/>
        <v>0.75</v>
      </c>
      <c r="Z603" s="24">
        <f>INDEX(关卡产出!$AI$4:$AI$12,掉落组填表!$P523)*掉落组填表!$R523</f>
        <v>7.5</v>
      </c>
      <c r="AB603" s="24"/>
      <c r="AC603" s="24"/>
      <c r="AD603" s="24"/>
      <c r="AE603" s="24">
        <f>INDEX(关卡产出!$AK$4:$AK$12,掉落组填表!$P523)*掉落组填表!$R523</f>
        <v>1.5</v>
      </c>
      <c r="AF603" s="24"/>
    </row>
    <row r="604" spans="1:43" ht="16.5" x14ac:dyDescent="0.2">
      <c r="A604" s="14">
        <v>601</v>
      </c>
      <c r="B604" s="14">
        <v>7041</v>
      </c>
      <c r="C604" s="14" t="s">
        <v>3157</v>
      </c>
      <c r="D604" s="14">
        <v>100</v>
      </c>
      <c r="G604" s="24" t="str">
        <f t="shared" si="4"/>
        <v>1603002#5#16|1603011#1#16</v>
      </c>
      <c r="H604" s="24">
        <f>W$2</f>
        <v>1603002</v>
      </c>
      <c r="I604" s="24">
        <f t="shared" si="6"/>
        <v>5</v>
      </c>
      <c r="J604" s="24">
        <f>AF$2</f>
        <v>1603011</v>
      </c>
      <c r="K604" s="24">
        <f t="shared" si="7"/>
        <v>1</v>
      </c>
      <c r="P604" s="24">
        <v>6</v>
      </c>
      <c r="Q604" s="24">
        <v>1</v>
      </c>
      <c r="R604" s="28">
        <f t="shared" si="2"/>
        <v>0.75</v>
      </c>
      <c r="V604" s="24"/>
      <c r="W604" s="24">
        <f>INDEX(关卡产出!$AI$4:$AI$12,掉落组填表!$P524)*掉落组填表!$R524</f>
        <v>7.5</v>
      </c>
      <c r="X604" s="24"/>
      <c r="Y604" s="24"/>
      <c r="Z604" s="24"/>
      <c r="AA604" s="24"/>
      <c r="AB604" s="24"/>
      <c r="AC604" s="24"/>
      <c r="AD604" s="24"/>
      <c r="AE604" s="24"/>
      <c r="AF604" s="24">
        <f>INDEX(关卡产出!$AK$4:$AK$12,掉落组填表!$P524)*掉落组填表!$R524</f>
        <v>1.5</v>
      </c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 spans="1:43" ht="16.5" x14ac:dyDescent="0.2">
      <c r="A605" s="14">
        <v>602</v>
      </c>
      <c r="B605" s="14">
        <v>7042</v>
      </c>
      <c r="C605" s="14" t="s">
        <v>3104</v>
      </c>
      <c r="D605" s="14">
        <v>100</v>
      </c>
      <c r="G605" s="24" t="str">
        <f t="shared" si="4"/>
        <v>1603005#10#16|1603007#1#16</v>
      </c>
      <c r="H605" s="24">
        <f>Z$2</f>
        <v>1603005</v>
      </c>
      <c r="I605" s="24">
        <f t="shared" si="6"/>
        <v>10</v>
      </c>
      <c r="J605" s="24">
        <f>AB$2</f>
        <v>1603007</v>
      </c>
      <c r="K605" s="24">
        <f t="shared" si="7"/>
        <v>1</v>
      </c>
      <c r="P605" s="24">
        <v>6</v>
      </c>
      <c r="Q605" s="24">
        <v>2</v>
      </c>
      <c r="R605" s="28">
        <f t="shared" si="2"/>
        <v>1</v>
      </c>
      <c r="Z605" s="24">
        <f>INDEX(关卡产出!$AI$4:$AI$12,掉落组填表!$P525)*掉落组填表!$R525</f>
        <v>10</v>
      </c>
      <c r="AB605" s="24">
        <f>INDEX(关卡产出!$AK$4:$AK$12,掉落组填表!$P525)*掉落组填表!$R525</f>
        <v>2</v>
      </c>
      <c r="AC605" s="24"/>
      <c r="AD605" s="24"/>
      <c r="AE605" s="24"/>
      <c r="AF605" s="24"/>
    </row>
    <row r="606" spans="1:43" ht="16.5" x14ac:dyDescent="0.2">
      <c r="A606" s="14">
        <v>603</v>
      </c>
      <c r="B606" s="14">
        <v>7043</v>
      </c>
      <c r="C606" s="14" t="s">
        <v>3105</v>
      </c>
      <c r="D606" s="14">
        <v>100</v>
      </c>
      <c r="G606" s="24" t="str">
        <f t="shared" si="4"/>
        <v>1603002#10#16|1603008#1#16</v>
      </c>
      <c r="H606" s="24">
        <f>W$2</f>
        <v>1603002</v>
      </c>
      <c r="I606" s="24">
        <f t="shared" si="6"/>
        <v>10</v>
      </c>
      <c r="J606" s="24">
        <f>AC$2</f>
        <v>1603008</v>
      </c>
      <c r="K606" s="24">
        <f t="shared" si="7"/>
        <v>1</v>
      </c>
      <c r="P606" s="24">
        <v>6</v>
      </c>
      <c r="Q606" s="24">
        <v>2</v>
      </c>
      <c r="R606" s="28">
        <f t="shared" si="2"/>
        <v>1</v>
      </c>
      <c r="W606" s="24">
        <f>INDEX(关卡产出!$AI$4:$AI$12,掉落组填表!$P526)*掉落组填表!$R526</f>
        <v>10</v>
      </c>
      <c r="AB606" s="24"/>
      <c r="AC606" s="24">
        <f>INDEX(关卡产出!$AK$4:$AK$12,掉落组填表!$P526)*掉落组填表!$R526</f>
        <v>2</v>
      </c>
      <c r="AD606" s="24"/>
      <c r="AE606" s="24"/>
      <c r="AF606" s="24"/>
    </row>
    <row r="607" spans="1:43" ht="16.5" x14ac:dyDescent="0.2">
      <c r="A607" s="14">
        <v>604</v>
      </c>
      <c r="B607" s="14">
        <v>7044</v>
      </c>
      <c r="C607" s="14" t="s">
        <v>3106</v>
      </c>
      <c r="D607" s="14">
        <v>100</v>
      </c>
      <c r="G607" s="24" t="str">
        <f t="shared" si="4"/>
        <v>1603005#10#16|1603009#1#16</v>
      </c>
      <c r="H607" s="24">
        <f>Z$2</f>
        <v>1603005</v>
      </c>
      <c r="I607" s="24">
        <f t="shared" si="6"/>
        <v>10</v>
      </c>
      <c r="J607" s="24">
        <f>AD$2</f>
        <v>1603009</v>
      </c>
      <c r="K607" s="24">
        <f t="shared" si="7"/>
        <v>1</v>
      </c>
      <c r="P607" s="24">
        <v>6</v>
      </c>
      <c r="Q607" s="24">
        <v>2</v>
      </c>
      <c r="R607" s="28">
        <f t="shared" si="2"/>
        <v>1</v>
      </c>
      <c r="Z607" s="24">
        <f>INDEX(关卡产出!$AI$4:$AI$12,掉落组填表!$P527)*掉落组填表!$R527</f>
        <v>10</v>
      </c>
      <c r="AB607" s="24"/>
      <c r="AC607" s="24"/>
      <c r="AD607" s="24">
        <f>INDEX(关卡产出!$AK$4:$AK$12,掉落组填表!$P527)*掉落组填表!$R527</f>
        <v>2</v>
      </c>
      <c r="AE607" s="24"/>
      <c r="AF607" s="24"/>
    </row>
    <row r="608" spans="1:43" ht="16.5" x14ac:dyDescent="0.2">
      <c r="A608" s="14">
        <v>605</v>
      </c>
      <c r="B608" s="14">
        <v>7045</v>
      </c>
      <c r="C608" s="14" t="s">
        <v>3107</v>
      </c>
      <c r="D608" s="14">
        <v>100</v>
      </c>
      <c r="G608" s="24" t="str">
        <f t="shared" si="4"/>
        <v>1603002#10#16|1603010#1#16</v>
      </c>
      <c r="H608" s="24">
        <f>W$2</f>
        <v>1603002</v>
      </c>
      <c r="I608" s="24">
        <f t="shared" si="6"/>
        <v>10</v>
      </c>
      <c r="J608" s="24">
        <f>AE$2</f>
        <v>1603010</v>
      </c>
      <c r="K608" s="24">
        <f t="shared" si="7"/>
        <v>1</v>
      </c>
      <c r="P608" s="24">
        <v>6</v>
      </c>
      <c r="Q608" s="24">
        <v>2</v>
      </c>
      <c r="R608" s="28">
        <f t="shared" si="2"/>
        <v>1</v>
      </c>
      <c r="W608" s="24">
        <f>INDEX(关卡产出!$AI$4:$AI$12,掉落组填表!$P528)*掉落组填表!$R528</f>
        <v>10</v>
      </c>
      <c r="AB608" s="24"/>
      <c r="AC608" s="24"/>
      <c r="AD608" s="24"/>
      <c r="AE608" s="24">
        <f>INDEX(关卡产出!$AK$4:$AK$12,掉落组填表!$P528)*掉落组填表!$R528</f>
        <v>2</v>
      </c>
      <c r="AF608" s="24"/>
    </row>
    <row r="609" spans="1:43" ht="16.5" x14ac:dyDescent="0.2">
      <c r="A609" s="14">
        <v>606</v>
      </c>
      <c r="B609" s="14">
        <v>7046</v>
      </c>
      <c r="C609" s="14" t="s">
        <v>3158</v>
      </c>
      <c r="D609" s="14">
        <v>100</v>
      </c>
      <c r="G609" s="24" t="str">
        <f t="shared" si="4"/>
        <v>1603005#10#16|1603011#1#16</v>
      </c>
      <c r="H609" s="24">
        <f>Z$2</f>
        <v>1603005</v>
      </c>
      <c r="I609" s="24">
        <f t="shared" si="6"/>
        <v>10</v>
      </c>
      <c r="J609" s="24">
        <f>AF$2</f>
        <v>1603011</v>
      </c>
      <c r="K609" s="24">
        <f t="shared" si="7"/>
        <v>1</v>
      </c>
      <c r="P609" s="24">
        <v>6</v>
      </c>
      <c r="Q609" s="24">
        <v>2</v>
      </c>
      <c r="R609" s="28">
        <f t="shared" si="2"/>
        <v>1</v>
      </c>
      <c r="V609" s="24"/>
      <c r="W609" s="24"/>
      <c r="X609" s="24"/>
      <c r="Y609" s="24"/>
      <c r="Z609" s="24">
        <f>INDEX(关卡产出!$AI$4:$AI$12,掉落组填表!$P529)*掉落组填表!$R529</f>
        <v>10</v>
      </c>
      <c r="AA609" s="24"/>
      <c r="AB609" s="24"/>
      <c r="AC609" s="24"/>
      <c r="AD609" s="24"/>
      <c r="AE609" s="24"/>
      <c r="AF609" s="24">
        <f>INDEX(关卡产出!$AK$4:$AK$12,掉落组填表!$P529)*掉落组填表!$R529</f>
        <v>2</v>
      </c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  <row r="610" spans="1:43" ht="16.5" x14ac:dyDescent="0.2">
      <c r="A610" s="14">
        <v>607</v>
      </c>
      <c r="B610" s="14">
        <v>7047</v>
      </c>
      <c r="C610" s="14" t="s">
        <v>3108</v>
      </c>
      <c r="D610" s="14">
        <v>100</v>
      </c>
      <c r="G610" s="24" t="str">
        <f t="shared" si="4"/>
        <v>1603003#1#16|1603012#1#16</v>
      </c>
      <c r="H610" s="24">
        <f>X$2</f>
        <v>1603003</v>
      </c>
      <c r="I610" s="24">
        <f t="shared" si="6"/>
        <v>1</v>
      </c>
      <c r="J610" s="24">
        <f>AG$2</f>
        <v>1603012</v>
      </c>
      <c r="K610" s="24">
        <f t="shared" si="7"/>
        <v>1</v>
      </c>
      <c r="P610" s="24">
        <v>7</v>
      </c>
      <c r="Q610" s="24">
        <v>1</v>
      </c>
      <c r="R610" s="28">
        <f t="shared" si="2"/>
        <v>0.75</v>
      </c>
      <c r="W610" s="24"/>
      <c r="X610" s="24">
        <f>INDEX(关卡产出!$AJ$4:$AJ$12,掉落组填表!$P530)*掉落组填表!$R530</f>
        <v>2.25</v>
      </c>
      <c r="AB610" s="24"/>
      <c r="AG610">
        <f>INDEX(关卡产出!$AL$4:$AL$12,掉落组填表!$P530)*掉落组填表!$R530</f>
        <v>0.375</v>
      </c>
    </row>
    <row r="611" spans="1:43" ht="16.5" x14ac:dyDescent="0.2">
      <c r="A611" s="14">
        <v>608</v>
      </c>
      <c r="B611" s="14">
        <v>7048</v>
      </c>
      <c r="C611" s="14" t="s">
        <v>3109</v>
      </c>
      <c r="D611" s="14">
        <v>100</v>
      </c>
      <c r="G611" s="24" t="str">
        <f t="shared" si="4"/>
        <v>1603006#1#16|1603013#1#16</v>
      </c>
      <c r="H611" s="24">
        <f>AA$2</f>
        <v>1603006</v>
      </c>
      <c r="I611" s="24">
        <f t="shared" si="6"/>
        <v>1</v>
      </c>
      <c r="J611" s="24">
        <f>AH$2</f>
        <v>1603013</v>
      </c>
      <c r="K611" s="24">
        <f t="shared" si="7"/>
        <v>1</v>
      </c>
      <c r="P611" s="24">
        <v>7</v>
      </c>
      <c r="Q611" s="24">
        <v>1</v>
      </c>
      <c r="R611" s="28">
        <f t="shared" si="2"/>
        <v>0.75</v>
      </c>
      <c r="AA611" s="24">
        <f>INDEX(关卡产出!$AJ$4:$AJ$12,掉落组填表!$P530)*掉落组填表!$R530</f>
        <v>2.25</v>
      </c>
      <c r="AH611" s="24">
        <f>INDEX(关卡产出!$AL$4:$AL$12,掉落组填表!$P531)*掉落组填表!$R531</f>
        <v>0.375</v>
      </c>
    </row>
    <row r="612" spans="1:43" ht="16.5" x14ac:dyDescent="0.2">
      <c r="A612" s="14">
        <v>609</v>
      </c>
      <c r="B612" s="14">
        <v>7049</v>
      </c>
      <c r="C612" s="14" t="s">
        <v>3110</v>
      </c>
      <c r="D612" s="14">
        <v>100</v>
      </c>
      <c r="G612" s="24" t="str">
        <f t="shared" si="4"/>
        <v>1603003#1#16|1603014#1#16</v>
      </c>
      <c r="H612" s="24">
        <f>X$2</f>
        <v>1603003</v>
      </c>
      <c r="I612" s="24">
        <f t="shared" si="6"/>
        <v>1</v>
      </c>
      <c r="J612" s="24">
        <f>AI$2</f>
        <v>1603014</v>
      </c>
      <c r="K612" s="24">
        <f t="shared" si="7"/>
        <v>1</v>
      </c>
      <c r="P612" s="24">
        <v>7</v>
      </c>
      <c r="Q612" s="24">
        <v>1</v>
      </c>
      <c r="R612" s="28">
        <f t="shared" si="2"/>
        <v>0.75</v>
      </c>
      <c r="X612" s="24">
        <f>INDEX(关卡产出!$AJ$4:$AJ$12,掉落组填表!$P532)*掉落组填表!$R532</f>
        <v>2.25</v>
      </c>
      <c r="AA612" s="24"/>
      <c r="AI612" s="24">
        <f>INDEX(关卡产出!$AL$4:$AL$12,掉落组填表!$P532)*掉落组填表!$R532</f>
        <v>0.375</v>
      </c>
    </row>
    <row r="613" spans="1:43" ht="16.5" x14ac:dyDescent="0.2">
      <c r="A613" s="14">
        <v>610</v>
      </c>
      <c r="B613" s="14">
        <v>7050</v>
      </c>
      <c r="C613" s="14" t="s">
        <v>3111</v>
      </c>
      <c r="D613" s="14">
        <v>100</v>
      </c>
      <c r="G613" s="24" t="str">
        <f t="shared" si="4"/>
        <v>1603006#1#16|1603015#1#16</v>
      </c>
      <c r="H613" s="24">
        <f>AA$2</f>
        <v>1603006</v>
      </c>
      <c r="I613" s="24">
        <f t="shared" si="6"/>
        <v>1</v>
      </c>
      <c r="J613" s="24">
        <f>AJ$2</f>
        <v>1603015</v>
      </c>
      <c r="K613" s="24">
        <f t="shared" si="7"/>
        <v>1</v>
      </c>
      <c r="P613" s="24">
        <v>7</v>
      </c>
      <c r="Q613" s="24">
        <v>1</v>
      </c>
      <c r="R613" s="28">
        <f t="shared" si="2"/>
        <v>0.75</v>
      </c>
      <c r="AA613" s="24">
        <f>INDEX(关卡产出!$AJ$4:$AJ$12,掉落组填表!$P532)*掉落组填表!$R532</f>
        <v>2.25</v>
      </c>
      <c r="AJ613" s="24">
        <f>INDEX(关卡产出!$AL$4:$AL$12,掉落组填表!$P533)*掉落组填表!$R533</f>
        <v>0.375</v>
      </c>
    </row>
    <row r="614" spans="1:43" ht="16.5" x14ac:dyDescent="0.2">
      <c r="A614" s="14">
        <v>611</v>
      </c>
      <c r="B614" s="14">
        <v>7051</v>
      </c>
      <c r="C614" s="14" t="s">
        <v>3159</v>
      </c>
      <c r="D614" s="14">
        <v>100</v>
      </c>
      <c r="G614" s="24" t="str">
        <f t="shared" si="4"/>
        <v>1603003#1#16|1603016#1#16</v>
      </c>
      <c r="H614" s="24">
        <f>X$2</f>
        <v>1603003</v>
      </c>
      <c r="I614" s="24">
        <f t="shared" si="6"/>
        <v>1</v>
      </c>
      <c r="J614" s="24">
        <f>AK$2</f>
        <v>1603016</v>
      </c>
      <c r="K614" s="24">
        <f t="shared" si="7"/>
        <v>1</v>
      </c>
      <c r="P614" s="24">
        <v>7</v>
      </c>
      <c r="Q614" s="24">
        <v>1</v>
      </c>
      <c r="R614" s="28">
        <f t="shared" si="2"/>
        <v>0.75</v>
      </c>
      <c r="V614" s="24"/>
      <c r="W614" s="24"/>
      <c r="X614" s="24">
        <f>INDEX(关卡产出!$AJ$4:$AJ$12,掉落组填表!$P534)*掉落组填表!$R534</f>
        <v>2.25</v>
      </c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>
        <f>INDEX(关卡产出!$AL$4:$AL$12,掉落组填表!$P534)*掉落组填表!$R534</f>
        <v>0.375</v>
      </c>
      <c r="AL614" s="24"/>
      <c r="AM614" s="24"/>
      <c r="AN614" s="24"/>
      <c r="AO614" s="24"/>
      <c r="AP614" s="24"/>
      <c r="AQ614" s="24"/>
    </row>
    <row r="615" spans="1:43" ht="16.5" x14ac:dyDescent="0.2">
      <c r="A615" s="14">
        <v>612</v>
      </c>
      <c r="B615" s="14">
        <v>7052</v>
      </c>
      <c r="C615" s="14" t="s">
        <v>3112</v>
      </c>
      <c r="D615" s="14">
        <v>100</v>
      </c>
      <c r="G615" s="24" t="str">
        <f t="shared" si="4"/>
        <v>1603006#2#16|1603012#1#16</v>
      </c>
      <c r="H615" s="24">
        <f>AA$2</f>
        <v>1603006</v>
      </c>
      <c r="I615" s="24">
        <f t="shared" si="6"/>
        <v>2</v>
      </c>
      <c r="J615" s="24">
        <f>AG$2</f>
        <v>1603012</v>
      </c>
      <c r="K615" s="24">
        <f t="shared" si="7"/>
        <v>1</v>
      </c>
      <c r="P615" s="24">
        <v>7</v>
      </c>
      <c r="Q615" s="24">
        <v>2</v>
      </c>
      <c r="R615" s="28">
        <f t="shared" si="2"/>
        <v>1</v>
      </c>
      <c r="AA615" s="24">
        <f>INDEX(关卡产出!$AJ$4:$AJ$12,掉落组填表!$P534)*掉落组填表!$R534</f>
        <v>2.25</v>
      </c>
      <c r="AG615" s="24">
        <f>INDEX(关卡产出!$AL$4:$AL$12,掉落组填表!$P535)*掉落组填表!$R535</f>
        <v>0.5</v>
      </c>
      <c r="AH615" s="24"/>
      <c r="AI615" s="24"/>
      <c r="AJ615" s="24"/>
      <c r="AK615" s="24"/>
    </row>
    <row r="616" spans="1:43" ht="16.5" x14ac:dyDescent="0.2">
      <c r="A616" s="14">
        <v>613</v>
      </c>
      <c r="B616" s="14">
        <v>7053</v>
      </c>
      <c r="C616" s="14" t="s">
        <v>3113</v>
      </c>
      <c r="D616" s="14">
        <v>100</v>
      </c>
      <c r="G616" s="24" t="str">
        <f t="shared" si="4"/>
        <v>1603003#3#16|1603013#1#16</v>
      </c>
      <c r="H616" s="24">
        <f>X$2</f>
        <v>1603003</v>
      </c>
      <c r="I616" s="24">
        <f t="shared" si="6"/>
        <v>3</v>
      </c>
      <c r="J616" s="24">
        <f>AH$2</f>
        <v>1603013</v>
      </c>
      <c r="K616" s="24">
        <f t="shared" si="7"/>
        <v>1</v>
      </c>
      <c r="P616" s="24">
        <v>7</v>
      </c>
      <c r="Q616" s="24">
        <v>2</v>
      </c>
      <c r="R616" s="28">
        <f t="shared" si="2"/>
        <v>1</v>
      </c>
      <c r="X616" s="24">
        <f>INDEX(关卡产出!$AJ$4:$AJ$12,掉落组填表!$P536)*掉落组填表!$R536</f>
        <v>3</v>
      </c>
      <c r="AA616" s="24"/>
      <c r="AG616" s="24"/>
      <c r="AH616" s="24">
        <f>INDEX(关卡产出!$AL$4:$AL$12,掉落组填表!$P536)*掉落组填表!$R536</f>
        <v>0.5</v>
      </c>
      <c r="AI616" s="24"/>
      <c r="AJ616" s="24"/>
      <c r="AK616" s="24"/>
    </row>
    <row r="617" spans="1:43" ht="16.5" x14ac:dyDescent="0.2">
      <c r="A617" s="14">
        <v>614</v>
      </c>
      <c r="B617" s="14">
        <v>7054</v>
      </c>
      <c r="C617" s="14" t="s">
        <v>3114</v>
      </c>
      <c r="D617" s="14">
        <v>100</v>
      </c>
      <c r="G617" s="24" t="str">
        <f t="shared" si="4"/>
        <v>1603006#3#16|1603014#1#16</v>
      </c>
      <c r="H617" s="24">
        <f>AA$2</f>
        <v>1603006</v>
      </c>
      <c r="I617" s="24">
        <f t="shared" si="6"/>
        <v>3</v>
      </c>
      <c r="J617" s="24">
        <f>AI$2</f>
        <v>1603014</v>
      </c>
      <c r="K617" s="24">
        <f t="shared" si="7"/>
        <v>1</v>
      </c>
      <c r="P617" s="24">
        <v>7</v>
      </c>
      <c r="Q617" s="24">
        <v>2</v>
      </c>
      <c r="R617" s="28">
        <f t="shared" si="2"/>
        <v>1</v>
      </c>
      <c r="AA617" s="24">
        <f>INDEX(关卡产出!$AJ$4:$AJ$12,掉落组填表!$P536)*掉落组填表!$R536</f>
        <v>3</v>
      </c>
      <c r="AG617" s="24"/>
      <c r="AH617" s="24"/>
      <c r="AI617" s="24">
        <f>INDEX(关卡产出!$AL$4:$AL$12,掉落组填表!$P537)*掉落组填表!$R537</f>
        <v>0.5</v>
      </c>
      <c r="AJ617" s="24"/>
      <c r="AK617" s="24"/>
    </row>
    <row r="618" spans="1:43" ht="16.5" x14ac:dyDescent="0.2">
      <c r="A618" s="14">
        <v>615</v>
      </c>
      <c r="B618" s="14">
        <v>7055</v>
      </c>
      <c r="C618" s="14" t="s">
        <v>3115</v>
      </c>
      <c r="D618" s="14">
        <v>100</v>
      </c>
      <c r="G618" s="24" t="str">
        <f t="shared" si="4"/>
        <v>1603003#3#16|1603015#1#16</v>
      </c>
      <c r="H618" s="24">
        <f>X$2</f>
        <v>1603003</v>
      </c>
      <c r="I618" s="24">
        <f t="shared" si="6"/>
        <v>3</v>
      </c>
      <c r="J618" s="24">
        <f>AJ$2</f>
        <v>1603015</v>
      </c>
      <c r="K618" s="24">
        <f t="shared" si="7"/>
        <v>1</v>
      </c>
      <c r="P618" s="24">
        <v>7</v>
      </c>
      <c r="Q618" s="24">
        <v>2</v>
      </c>
      <c r="R618" s="28">
        <f t="shared" si="2"/>
        <v>1</v>
      </c>
      <c r="X618" s="24">
        <f>INDEX(关卡产出!$AJ$4:$AJ$12,掉落组填表!$P538)*掉落组填表!$R538</f>
        <v>3</v>
      </c>
      <c r="AA618" s="24"/>
      <c r="AG618" s="24"/>
      <c r="AH618" s="24"/>
      <c r="AI618" s="24"/>
      <c r="AJ618" s="24">
        <f>INDEX(关卡产出!$AL$4:$AL$12,掉落组填表!$P538)*掉落组填表!$R538</f>
        <v>0.5</v>
      </c>
      <c r="AK618" s="24"/>
    </row>
    <row r="619" spans="1:43" ht="16.5" x14ac:dyDescent="0.2">
      <c r="A619" s="14">
        <v>616</v>
      </c>
      <c r="B619" s="14">
        <v>7056</v>
      </c>
      <c r="C619" s="14" t="s">
        <v>3160</v>
      </c>
      <c r="D619" s="14">
        <v>100</v>
      </c>
      <c r="G619" s="24" t="str">
        <f t="shared" si="4"/>
        <v>1603006#3#16|1603016#1#16</v>
      </c>
      <c r="H619" s="24">
        <f>AA$2</f>
        <v>1603006</v>
      </c>
      <c r="I619" s="24">
        <f t="shared" si="6"/>
        <v>3</v>
      </c>
      <c r="J619" s="24">
        <f>AK$2</f>
        <v>1603016</v>
      </c>
      <c r="K619" s="24">
        <f t="shared" si="7"/>
        <v>1</v>
      </c>
      <c r="P619" s="24">
        <v>7</v>
      </c>
      <c r="Q619" s="24">
        <v>2</v>
      </c>
      <c r="R619" s="28">
        <f t="shared" si="2"/>
        <v>1</v>
      </c>
      <c r="V619" s="24"/>
      <c r="W619" s="24"/>
      <c r="X619" s="24"/>
      <c r="Y619" s="24"/>
      <c r="Z619" s="24"/>
      <c r="AA619" s="24">
        <f>INDEX(关卡产出!$AJ$4:$AJ$12,掉落组填表!$P538)*掉落组填表!$R538</f>
        <v>3</v>
      </c>
      <c r="AB619" s="24"/>
      <c r="AC619" s="24"/>
      <c r="AD619" s="24"/>
      <c r="AE619" s="24"/>
      <c r="AF619" s="24"/>
      <c r="AG619" s="24"/>
      <c r="AH619" s="24"/>
      <c r="AI619" s="24"/>
      <c r="AJ619" s="24"/>
      <c r="AK619" s="24">
        <f>INDEX(关卡产出!$AL$4:$AL$12,掉落组填表!$P539)*掉落组填表!$R539</f>
        <v>0.5</v>
      </c>
      <c r="AL619" s="24"/>
      <c r="AM619" s="24"/>
      <c r="AN619" s="24"/>
      <c r="AO619" s="24"/>
      <c r="AP619" s="24"/>
      <c r="AQ619" s="24"/>
    </row>
    <row r="620" spans="1:43" ht="16.5" x14ac:dyDescent="0.2">
      <c r="A620" s="14">
        <v>617</v>
      </c>
      <c r="B620" s="14">
        <v>7057</v>
      </c>
      <c r="C620" s="14" t="s">
        <v>3116</v>
      </c>
      <c r="D620" s="14">
        <v>100</v>
      </c>
      <c r="G620" s="24" t="str">
        <f>H620&amp;"#"&amp;I620&amp;"#"&amp;16&amp;"|"&amp;J620&amp;"#"&amp;K620&amp;"#"&amp;16&amp;"|"&amp;L620&amp;"#"&amp;M620&amp;"#"&amp;16</f>
        <v>1603003#2#16|1603012#1#16|1603022#1#16</v>
      </c>
      <c r="H620" s="24">
        <f>X$2</f>
        <v>1603003</v>
      </c>
      <c r="I620" s="24">
        <f t="shared" si="6"/>
        <v>2</v>
      </c>
      <c r="J620" s="24">
        <f>AG$2</f>
        <v>1603012</v>
      </c>
      <c r="K620" s="24">
        <f t="shared" si="7"/>
        <v>1</v>
      </c>
      <c r="L620" s="24">
        <f>AQ$2</f>
        <v>1603022</v>
      </c>
      <c r="M620" s="24">
        <f t="shared" si="7"/>
        <v>1</v>
      </c>
      <c r="P620" s="24">
        <v>8</v>
      </c>
      <c r="Q620" s="24">
        <v>1</v>
      </c>
      <c r="R620" s="28">
        <f t="shared" si="2"/>
        <v>0.75</v>
      </c>
      <c r="X620" s="24">
        <f>INDEX(关卡产出!$AJ$4:$AJ$12,掉落组填表!$P540)*掉落组填表!$R540</f>
        <v>3.75</v>
      </c>
      <c r="AA620" s="24"/>
      <c r="AG620" s="24">
        <f>INDEX(关卡产出!$AL$4:$AL$12,掉落组填表!$P540)*掉落组填表!$R540</f>
        <v>0.75</v>
      </c>
      <c r="AH620" s="24"/>
      <c r="AI620" s="24"/>
      <c r="AJ620" s="24"/>
      <c r="AK620" s="24"/>
      <c r="AQ620" s="24">
        <f>INDEX(关卡产出!$AM$4:$AM$12,掉落组填表!$P545)*掉落组填表!$R545</f>
        <v>7.5000000000000011E-2</v>
      </c>
    </row>
    <row r="621" spans="1:43" ht="16.5" x14ac:dyDescent="0.2">
      <c r="A621" s="14">
        <v>618</v>
      </c>
      <c r="B621" s="14">
        <v>7058</v>
      </c>
      <c r="C621" s="14" t="s">
        <v>3117</v>
      </c>
      <c r="D621" s="14">
        <v>100</v>
      </c>
      <c r="G621" s="24" t="str">
        <f t="shared" ref="G621:G643" si="8">H621&amp;"#"&amp;I621&amp;"#"&amp;16&amp;"|"&amp;J621&amp;"#"&amp;K621&amp;"#"&amp;16&amp;"|"&amp;L621&amp;"#"&amp;M621&amp;"#"&amp;16</f>
        <v>1603006#2#16|1603013#1#16|1603018#1#16</v>
      </c>
      <c r="H621" s="24">
        <f>AA$2</f>
        <v>1603006</v>
      </c>
      <c r="I621" s="24">
        <f t="shared" si="6"/>
        <v>2</v>
      </c>
      <c r="J621" s="24">
        <f>AH$2</f>
        <v>1603013</v>
      </c>
      <c r="K621" s="24">
        <f t="shared" si="7"/>
        <v>1</v>
      </c>
      <c r="L621" s="24">
        <f>AM$2</f>
        <v>1603018</v>
      </c>
      <c r="M621" s="24">
        <f t="shared" si="7"/>
        <v>1</v>
      </c>
      <c r="P621" s="24">
        <v>8</v>
      </c>
      <c r="Q621" s="24">
        <v>1</v>
      </c>
      <c r="R621" s="28">
        <f t="shared" si="2"/>
        <v>0.75</v>
      </c>
      <c r="AA621" s="24">
        <f>INDEX(关卡产出!$AJ$4:$AJ$12,掉落组填表!$P540)*掉落组填表!$R540</f>
        <v>3.75</v>
      </c>
      <c r="AG621" s="24"/>
      <c r="AH621" s="24">
        <f>INDEX(关卡产出!$AL$4:$AL$12,掉落组填表!$P541)*掉落组填表!$R541</f>
        <v>0.75</v>
      </c>
      <c r="AI621" s="24"/>
      <c r="AJ621" s="24"/>
      <c r="AK621" s="24"/>
      <c r="AM621" s="24">
        <f>INDEX(关卡产出!$AM$4:$AM$12,掉落组填表!$P541)*掉落组填表!$R541</f>
        <v>7.5000000000000011E-2</v>
      </c>
    </row>
    <row r="622" spans="1:43" ht="16.5" x14ac:dyDescent="0.2">
      <c r="A622" s="14">
        <v>619</v>
      </c>
      <c r="B622" s="14">
        <v>7059</v>
      </c>
      <c r="C622" s="14" t="s">
        <v>3118</v>
      </c>
      <c r="D622" s="14">
        <v>100</v>
      </c>
      <c r="G622" s="24" t="str">
        <f t="shared" si="8"/>
        <v>1603003#2#16|1603014#1#16|1603019#1#16</v>
      </c>
      <c r="H622" s="24">
        <f>X$2</f>
        <v>1603003</v>
      </c>
      <c r="I622" s="24">
        <f t="shared" si="6"/>
        <v>2</v>
      </c>
      <c r="J622" s="24">
        <f>AI$2</f>
        <v>1603014</v>
      </c>
      <c r="K622" s="24">
        <f t="shared" si="7"/>
        <v>1</v>
      </c>
      <c r="L622" s="24">
        <f>AN$2</f>
        <v>1603019</v>
      </c>
      <c r="M622" s="24">
        <f t="shared" si="7"/>
        <v>1</v>
      </c>
      <c r="P622" s="24">
        <v>8</v>
      </c>
      <c r="Q622" s="24">
        <v>1</v>
      </c>
      <c r="R622" s="28">
        <f t="shared" si="2"/>
        <v>0.75</v>
      </c>
      <c r="X622" s="24">
        <f>INDEX(关卡产出!$AJ$4:$AJ$12,掉落组填表!$P542)*掉落组填表!$R542</f>
        <v>3.75</v>
      </c>
      <c r="AA622" s="24"/>
      <c r="AG622" s="24"/>
      <c r="AH622" s="24"/>
      <c r="AI622" s="24">
        <f>INDEX(关卡产出!$AL$4:$AL$12,掉落组填表!$P542)*掉落组填表!$R542</f>
        <v>0.75</v>
      </c>
      <c r="AJ622" s="24"/>
      <c r="AK622" s="24"/>
      <c r="AN622" s="24">
        <f>INDEX(关卡产出!$AM$4:$AM$12,掉落组填表!$P542)*掉落组填表!$R542</f>
        <v>7.5000000000000011E-2</v>
      </c>
    </row>
    <row r="623" spans="1:43" ht="16.5" x14ac:dyDescent="0.2">
      <c r="A623" s="14">
        <v>620</v>
      </c>
      <c r="B623" s="14">
        <v>7060</v>
      </c>
      <c r="C623" s="14" t="s">
        <v>3119</v>
      </c>
      <c r="D623" s="14">
        <v>100</v>
      </c>
      <c r="G623" s="24" t="str">
        <f t="shared" si="8"/>
        <v>1603006#2#16|1603015#1#16|1603020#1#16</v>
      </c>
      <c r="H623" s="24">
        <f>AA$2</f>
        <v>1603006</v>
      </c>
      <c r="I623" s="24">
        <f t="shared" si="6"/>
        <v>2</v>
      </c>
      <c r="J623" s="24">
        <f>AJ$2</f>
        <v>1603015</v>
      </c>
      <c r="K623" s="24">
        <f t="shared" si="7"/>
        <v>1</v>
      </c>
      <c r="L623" s="24">
        <f>AO$2</f>
        <v>1603020</v>
      </c>
      <c r="M623" s="24">
        <f t="shared" si="7"/>
        <v>1</v>
      </c>
      <c r="P623" s="24">
        <v>8</v>
      </c>
      <c r="Q623" s="24">
        <v>1</v>
      </c>
      <c r="R623" s="28">
        <f t="shared" si="2"/>
        <v>0.75</v>
      </c>
      <c r="AA623" s="24">
        <f>INDEX(关卡产出!$AJ$4:$AJ$12,掉落组填表!$P542)*掉落组填表!$R542</f>
        <v>3.75</v>
      </c>
      <c r="AG623" s="24"/>
      <c r="AH623" s="24"/>
      <c r="AI623" s="24"/>
      <c r="AJ623" s="24">
        <f>INDEX(关卡产出!$AL$4:$AL$12,掉落组填表!$P543)*掉落组填表!$R543</f>
        <v>0.75</v>
      </c>
      <c r="AK623" s="24"/>
      <c r="AO623" s="24">
        <f>INDEX(关卡产出!$AM$4:$AM$12,掉落组填表!$P543)*掉落组填表!$R543</f>
        <v>7.5000000000000011E-2</v>
      </c>
    </row>
    <row r="624" spans="1:43" ht="16.5" x14ac:dyDescent="0.2">
      <c r="A624" s="14">
        <v>621</v>
      </c>
      <c r="B624" s="14">
        <v>7061</v>
      </c>
      <c r="C624" s="14" t="s">
        <v>3161</v>
      </c>
      <c r="D624" s="14">
        <v>100</v>
      </c>
      <c r="G624" s="24" t="str">
        <f t="shared" si="8"/>
        <v>1603003#2#16|1603016#1#16|1603021#1#16</v>
      </c>
      <c r="H624" s="24">
        <f>X$2</f>
        <v>1603003</v>
      </c>
      <c r="I624" s="24">
        <f t="shared" si="6"/>
        <v>2</v>
      </c>
      <c r="J624" s="24">
        <f>AK$2</f>
        <v>1603016</v>
      </c>
      <c r="K624" s="24">
        <f t="shared" si="7"/>
        <v>1</v>
      </c>
      <c r="L624" s="24">
        <f>AP$2</f>
        <v>1603021</v>
      </c>
      <c r="M624" s="24">
        <f t="shared" si="7"/>
        <v>1</v>
      </c>
      <c r="P624" s="24">
        <v>8</v>
      </c>
      <c r="Q624" s="24">
        <v>1</v>
      </c>
      <c r="R624" s="28">
        <f t="shared" si="2"/>
        <v>0.75</v>
      </c>
      <c r="V624" s="24"/>
      <c r="W624" s="24"/>
      <c r="X624" s="24">
        <f>INDEX(关卡产出!$AJ$4:$AJ$12,掉落组填表!$P544)*掉落组填表!$R544</f>
        <v>3.75</v>
      </c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>
        <f>INDEX(关卡产出!$AL$4:$AL$12,掉落组填表!$P544)*掉落组填表!$R544</f>
        <v>0.75</v>
      </c>
      <c r="AL624" s="24"/>
      <c r="AM624" s="24"/>
      <c r="AN624" s="24"/>
      <c r="AO624" s="24"/>
      <c r="AP624" s="24">
        <f>INDEX(关卡产出!$AM$4:$AM$12,掉落组填表!$P544)*掉落组填表!$R544</f>
        <v>7.5000000000000011E-2</v>
      </c>
      <c r="AQ624" s="24"/>
    </row>
    <row r="625" spans="1:43" ht="16.5" x14ac:dyDescent="0.2">
      <c r="A625" s="14">
        <v>622</v>
      </c>
      <c r="B625" s="14">
        <v>7062</v>
      </c>
      <c r="C625" s="14" t="s">
        <v>3162</v>
      </c>
      <c r="D625" s="14">
        <v>100</v>
      </c>
      <c r="G625" s="24" t="str">
        <f t="shared" si="8"/>
        <v>1603006#2#16|1603016#1#16|1603017#1#16</v>
      </c>
      <c r="H625" s="24">
        <f>AA$2</f>
        <v>1603006</v>
      </c>
      <c r="I625" s="24">
        <f t="shared" si="6"/>
        <v>2</v>
      </c>
      <c r="J625" s="24">
        <f>AK$2</f>
        <v>1603016</v>
      </c>
      <c r="K625" s="24">
        <f t="shared" si="7"/>
        <v>1</v>
      </c>
      <c r="L625" s="24">
        <f>AL$2</f>
        <v>1603017</v>
      </c>
      <c r="M625" s="24">
        <f t="shared" si="7"/>
        <v>1</v>
      </c>
      <c r="P625" s="24">
        <v>8</v>
      </c>
      <c r="Q625" s="24">
        <v>1</v>
      </c>
      <c r="R625" s="28">
        <f t="shared" si="2"/>
        <v>0.75</v>
      </c>
      <c r="V625" s="24"/>
      <c r="W625" s="24"/>
      <c r="X625" s="24"/>
      <c r="Y625" s="24"/>
      <c r="Z625" s="24"/>
      <c r="AA625" s="24">
        <f>INDEX(关卡产出!$AJ$4:$AJ$12,掉落组填表!$P544)*掉落组填表!$R544</f>
        <v>3.75</v>
      </c>
      <c r="AB625" s="24"/>
      <c r="AC625" s="24"/>
      <c r="AD625" s="24"/>
      <c r="AE625" s="24"/>
      <c r="AF625" s="24"/>
      <c r="AG625" s="24">
        <f>INDEX(关卡产出!$AL$4:$AL$12,掉落组填表!$P545)*掉落组填表!$R545*0.2</f>
        <v>0.15000000000000002</v>
      </c>
      <c r="AH625" s="24">
        <f>INDEX(关卡产出!$AL$4:$AL$12,掉落组填表!$P545)*掉落组填表!$R545*0.2</f>
        <v>0.15000000000000002</v>
      </c>
      <c r="AI625" s="24">
        <f>INDEX(关卡产出!$AL$4:$AL$12,掉落组填表!$P545)*掉落组填表!$R545*0.2</f>
        <v>0.15000000000000002</v>
      </c>
      <c r="AJ625" s="24">
        <f>INDEX(关卡产出!$AL$4:$AL$12,掉落组填表!$P545)*掉落组填表!$R545*0.2</f>
        <v>0.15000000000000002</v>
      </c>
      <c r="AK625" s="24">
        <f>INDEX(关卡产出!$AL$4:$AL$12,掉落组填表!$P545)*掉落组填表!$R545*0.2</f>
        <v>0.15000000000000002</v>
      </c>
      <c r="AL625">
        <f>INDEX(关卡产出!$AM$4:$AM$12,掉落组填表!$P540)*掉落组填表!$R540</f>
        <v>7.5000000000000011E-2</v>
      </c>
      <c r="AM625" s="24"/>
      <c r="AN625" s="24"/>
      <c r="AO625" s="24"/>
      <c r="AP625" s="24"/>
      <c r="AQ625" s="24"/>
    </row>
    <row r="626" spans="1:43" ht="16.5" x14ac:dyDescent="0.2">
      <c r="A626" s="14">
        <v>623</v>
      </c>
      <c r="B626" s="14">
        <v>7063</v>
      </c>
      <c r="C626" s="14" t="s">
        <v>3120</v>
      </c>
      <c r="D626" s="14">
        <v>100</v>
      </c>
      <c r="G626" s="24" t="str">
        <f t="shared" si="8"/>
        <v>1603003#5#16|1603012#1#16|1603022#1#16</v>
      </c>
      <c r="H626" s="24">
        <f>X$2</f>
        <v>1603003</v>
      </c>
      <c r="I626" s="24">
        <f t="shared" si="6"/>
        <v>5</v>
      </c>
      <c r="J626" s="24">
        <f>AG$2</f>
        <v>1603012</v>
      </c>
      <c r="K626" s="24">
        <f t="shared" si="7"/>
        <v>1</v>
      </c>
      <c r="L626" s="24">
        <f>AQ$2</f>
        <v>1603022</v>
      </c>
      <c r="M626" s="24">
        <f t="shared" si="7"/>
        <v>1</v>
      </c>
      <c r="P626" s="24">
        <v>8</v>
      </c>
      <c r="Q626" s="24">
        <v>2</v>
      </c>
      <c r="R626" s="28">
        <f t="shared" si="2"/>
        <v>1</v>
      </c>
      <c r="X626" s="24">
        <f>INDEX(关卡产出!$AJ$4:$AJ$12,掉落组填表!$P546)*掉落组填表!$R546</f>
        <v>5</v>
      </c>
      <c r="AA626" s="24"/>
      <c r="AG626" s="24">
        <f>INDEX(关卡产出!$AL$4:$AL$12,掉落组填表!$P546)*掉落组填表!$R546</f>
        <v>1</v>
      </c>
      <c r="AH626" s="24"/>
      <c r="AI626" s="24"/>
      <c r="AJ626" s="24"/>
      <c r="AK626" s="24"/>
      <c r="AL626" s="24"/>
      <c r="AM626" s="24"/>
      <c r="AN626" s="24"/>
      <c r="AO626" s="24"/>
      <c r="AP626" s="24"/>
      <c r="AQ626" s="24">
        <f>INDEX(关卡产出!$AM$4:$AM$12,掉落组填表!$P551)*掉落组填表!$R551</f>
        <v>0.1</v>
      </c>
    </row>
    <row r="627" spans="1:43" ht="16.5" x14ac:dyDescent="0.2">
      <c r="A627" s="14">
        <v>624</v>
      </c>
      <c r="B627" s="14">
        <v>7064</v>
      </c>
      <c r="C627" s="14" t="s">
        <v>3121</v>
      </c>
      <c r="D627" s="14">
        <v>100</v>
      </c>
      <c r="G627" s="24" t="str">
        <f t="shared" si="8"/>
        <v>1603006#5#16|1603013#1#16|1603018#1#16</v>
      </c>
      <c r="H627" s="24">
        <f>AA$2</f>
        <v>1603006</v>
      </c>
      <c r="I627" s="24">
        <f t="shared" si="6"/>
        <v>5</v>
      </c>
      <c r="J627" s="24">
        <f>AH$2</f>
        <v>1603013</v>
      </c>
      <c r="K627" s="24">
        <f t="shared" si="7"/>
        <v>1</v>
      </c>
      <c r="L627" s="24">
        <f>AM$2</f>
        <v>1603018</v>
      </c>
      <c r="M627" s="24">
        <f t="shared" si="7"/>
        <v>1</v>
      </c>
      <c r="P627" s="24">
        <v>8</v>
      </c>
      <c r="Q627" s="24">
        <v>2</v>
      </c>
      <c r="R627" s="28">
        <f t="shared" si="2"/>
        <v>1</v>
      </c>
      <c r="AA627" s="24">
        <f>INDEX(关卡产出!$AJ$4:$AJ$12,掉落组填表!$P546)*掉落组填表!$R546</f>
        <v>5</v>
      </c>
      <c r="AG627" s="24"/>
      <c r="AH627" s="24">
        <f>INDEX(关卡产出!$AL$4:$AL$12,掉落组填表!$P547)*掉落组填表!$R547</f>
        <v>1</v>
      </c>
      <c r="AI627" s="24"/>
      <c r="AJ627" s="24"/>
      <c r="AK627" s="24"/>
      <c r="AL627" s="24"/>
      <c r="AM627" s="24">
        <f>INDEX(关卡产出!$AM$4:$AM$12,掉落组填表!$P547)*掉落组填表!$R547</f>
        <v>0.1</v>
      </c>
      <c r="AN627" s="24"/>
      <c r="AO627" s="24"/>
      <c r="AP627" s="24"/>
      <c r="AQ627" s="24"/>
    </row>
    <row r="628" spans="1:43" ht="16.5" x14ac:dyDescent="0.2">
      <c r="A628" s="14">
        <v>625</v>
      </c>
      <c r="B628" s="14">
        <v>7065</v>
      </c>
      <c r="C628" s="14" t="s">
        <v>3122</v>
      </c>
      <c r="D628" s="14">
        <v>100</v>
      </c>
      <c r="G628" s="24" t="str">
        <f t="shared" si="8"/>
        <v>1603003#5#16|1603014#1#16|1603019#1#16</v>
      </c>
      <c r="H628" s="24">
        <f>X$2</f>
        <v>1603003</v>
      </c>
      <c r="I628" s="24">
        <f t="shared" si="6"/>
        <v>5</v>
      </c>
      <c r="J628" s="24">
        <f>AI$2</f>
        <v>1603014</v>
      </c>
      <c r="K628" s="24">
        <f t="shared" si="7"/>
        <v>1</v>
      </c>
      <c r="L628" s="24">
        <f>AN$2</f>
        <v>1603019</v>
      </c>
      <c r="M628" s="24">
        <f t="shared" si="7"/>
        <v>1</v>
      </c>
      <c r="P628" s="24">
        <v>8</v>
      </c>
      <c r="Q628" s="24">
        <v>2</v>
      </c>
      <c r="R628" s="28">
        <f t="shared" si="2"/>
        <v>1</v>
      </c>
      <c r="X628" s="24">
        <f>INDEX(关卡产出!$AJ$4:$AJ$12,掉落组填表!$P548)*掉落组填表!$R548</f>
        <v>5</v>
      </c>
      <c r="AA628" s="24"/>
      <c r="AG628" s="24"/>
      <c r="AH628" s="24"/>
      <c r="AI628" s="24">
        <f>INDEX(关卡产出!$AL$4:$AL$12,掉落组填表!$P548)*掉落组填表!$R548</f>
        <v>1</v>
      </c>
      <c r="AJ628" s="24"/>
      <c r="AK628" s="24"/>
      <c r="AL628" s="24"/>
      <c r="AM628" s="24"/>
      <c r="AN628" s="24">
        <f>INDEX(关卡产出!$AM$4:$AM$12,掉落组填表!$P548)*掉落组填表!$R548</f>
        <v>0.1</v>
      </c>
      <c r="AO628" s="24"/>
      <c r="AP628" s="24"/>
      <c r="AQ628" s="24"/>
    </row>
    <row r="629" spans="1:43" ht="16.5" x14ac:dyDescent="0.2">
      <c r="A629" s="14">
        <v>626</v>
      </c>
      <c r="B629" s="14">
        <v>7066</v>
      </c>
      <c r="C629" s="14" t="s">
        <v>3123</v>
      </c>
      <c r="D629" s="14">
        <v>100</v>
      </c>
      <c r="G629" s="24" t="str">
        <f t="shared" si="8"/>
        <v>1603006#5#16|1603015#1#16|1603020#1#16</v>
      </c>
      <c r="H629" s="24">
        <f>AA$2</f>
        <v>1603006</v>
      </c>
      <c r="I629" s="24">
        <f t="shared" si="6"/>
        <v>5</v>
      </c>
      <c r="J629" s="24">
        <f>AJ$2</f>
        <v>1603015</v>
      </c>
      <c r="K629" s="24">
        <f t="shared" si="7"/>
        <v>1</v>
      </c>
      <c r="L629" s="24">
        <f>AO$2</f>
        <v>1603020</v>
      </c>
      <c r="M629" s="24">
        <f t="shared" si="7"/>
        <v>1</v>
      </c>
      <c r="P629" s="24">
        <v>8</v>
      </c>
      <c r="Q629" s="24">
        <v>2</v>
      </c>
      <c r="R629" s="28">
        <f t="shared" ref="R629:R643" si="9">IF(Q629=1,0.75,1)</f>
        <v>1</v>
      </c>
      <c r="AA629" s="24">
        <f>INDEX(关卡产出!$AJ$4:$AJ$12,掉落组填表!$P548)*掉落组填表!$R548</f>
        <v>5</v>
      </c>
      <c r="AG629" s="24"/>
      <c r="AH629" s="24"/>
      <c r="AI629" s="24"/>
      <c r="AJ629" s="24">
        <f>INDEX(关卡产出!$AL$4:$AL$12,掉落组填表!$P549)*掉落组填表!$R549</f>
        <v>1</v>
      </c>
      <c r="AK629" s="24"/>
      <c r="AL629" s="24"/>
      <c r="AM629" s="24"/>
      <c r="AN629" s="24"/>
      <c r="AO629" s="24">
        <f>INDEX(关卡产出!$AM$4:$AM$12,掉落组填表!$P549)*掉落组填表!$R549</f>
        <v>0.1</v>
      </c>
      <c r="AP629" s="24"/>
      <c r="AQ629" s="24"/>
    </row>
    <row r="630" spans="1:43" ht="16.5" x14ac:dyDescent="0.2">
      <c r="A630" s="14">
        <v>627</v>
      </c>
      <c r="B630" s="14">
        <v>7067</v>
      </c>
      <c r="C630" s="14" t="s">
        <v>3163</v>
      </c>
      <c r="D630" s="14">
        <v>100</v>
      </c>
      <c r="G630" s="24" t="str">
        <f t="shared" si="8"/>
        <v>1603003#5#16|1603016#1#16|1603021#1#16</v>
      </c>
      <c r="H630" s="24">
        <f>X$2</f>
        <v>1603003</v>
      </c>
      <c r="I630" s="24">
        <f t="shared" si="6"/>
        <v>5</v>
      </c>
      <c r="J630" s="24">
        <f>AK$2</f>
        <v>1603016</v>
      </c>
      <c r="K630" s="24">
        <f t="shared" si="7"/>
        <v>1</v>
      </c>
      <c r="L630" s="24">
        <f>AP$2</f>
        <v>1603021</v>
      </c>
      <c r="M630" s="24">
        <f t="shared" si="7"/>
        <v>1</v>
      </c>
      <c r="P630" s="24">
        <v>8</v>
      </c>
      <c r="Q630" s="24">
        <v>2</v>
      </c>
      <c r="R630" s="28">
        <f t="shared" si="9"/>
        <v>1</v>
      </c>
      <c r="V630" s="24"/>
      <c r="W630" s="24"/>
      <c r="X630" s="24">
        <f>INDEX(关卡产出!$AJ$4:$AJ$12,掉落组填表!$P550)*掉落组填表!$R550</f>
        <v>5</v>
      </c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>
        <f>INDEX(关卡产出!$AL$4:$AL$12,掉落组填表!$P550)*掉落组填表!$R550</f>
        <v>1</v>
      </c>
      <c r="AL630" s="24"/>
      <c r="AM630" s="24"/>
      <c r="AN630" s="24"/>
      <c r="AO630" s="24"/>
      <c r="AP630" s="24">
        <f>INDEX(关卡产出!$AM$4:$AM$12,掉落组填表!$P550)*掉落组填表!$R550</f>
        <v>0.1</v>
      </c>
      <c r="AQ630" s="24"/>
    </row>
    <row r="631" spans="1:43" ht="16.5" x14ac:dyDescent="0.2">
      <c r="A631" s="14">
        <v>628</v>
      </c>
      <c r="B631" s="14">
        <v>7068</v>
      </c>
      <c r="C631" s="14" t="s">
        <v>3164</v>
      </c>
      <c r="D631" s="14">
        <v>100</v>
      </c>
      <c r="G631" s="24" t="str">
        <f t="shared" si="8"/>
        <v>1603006#5#16|1603016#1#16|1603017#1#16</v>
      </c>
      <c r="H631" s="24">
        <f>AA$2</f>
        <v>1603006</v>
      </c>
      <c r="I631" s="24">
        <f t="shared" si="6"/>
        <v>5</v>
      </c>
      <c r="J631" s="24">
        <f>AK$2</f>
        <v>1603016</v>
      </c>
      <c r="K631" s="24">
        <f t="shared" si="7"/>
        <v>1</v>
      </c>
      <c r="L631" s="24">
        <f>AL$2</f>
        <v>1603017</v>
      </c>
      <c r="M631" s="24">
        <f t="shared" si="7"/>
        <v>1</v>
      </c>
      <c r="P631" s="24">
        <v>8</v>
      </c>
      <c r="Q631" s="24">
        <v>2</v>
      </c>
      <c r="R631" s="28">
        <f t="shared" si="9"/>
        <v>1</v>
      </c>
      <c r="V631" s="24"/>
      <c r="W631" s="24"/>
      <c r="X631" s="24"/>
      <c r="Y631" s="24"/>
      <c r="Z631" s="24"/>
      <c r="AA631" s="24">
        <f>INDEX(关卡产出!$AJ$4:$AJ$12,掉落组填表!$P550)*掉落组填表!$R550</f>
        <v>5</v>
      </c>
      <c r="AB631" s="24"/>
      <c r="AC631" s="24"/>
      <c r="AD631" s="24"/>
      <c r="AE631" s="24"/>
      <c r="AF631" s="24"/>
      <c r="AG631" s="24">
        <f>INDEX(关卡产出!$AL$4:$AL$12,掉落组填表!$P551)*掉落组填表!$R551*0.2</f>
        <v>0.2</v>
      </c>
      <c r="AH631" s="24">
        <f>INDEX(关卡产出!$AL$4:$AL$12,掉落组填表!$P551)*掉落组填表!$R551*0.2</f>
        <v>0.2</v>
      </c>
      <c r="AI631" s="24">
        <f>INDEX(关卡产出!$AL$4:$AL$12,掉落组填表!$P551)*掉落组填表!$R551*0.2</f>
        <v>0.2</v>
      </c>
      <c r="AJ631" s="24">
        <f>INDEX(关卡产出!$AL$4:$AL$12,掉落组填表!$P551)*掉落组填表!$R551*0.2</f>
        <v>0.2</v>
      </c>
      <c r="AK631" s="24">
        <f>INDEX(关卡产出!$AL$4:$AL$12,掉落组填表!$P551)*掉落组填表!$R551*0.2</f>
        <v>0.2</v>
      </c>
      <c r="AL631" s="24">
        <f>INDEX(关卡产出!$AM$4:$AM$12,掉落组填表!$P546)*掉落组填表!$R546</f>
        <v>0.1</v>
      </c>
      <c r="AM631" s="24"/>
      <c r="AN631" s="24"/>
      <c r="AO631" s="24"/>
      <c r="AP631" s="24"/>
      <c r="AQ631" s="24"/>
    </row>
    <row r="632" spans="1:43" ht="16.5" x14ac:dyDescent="0.2">
      <c r="A632" s="14">
        <v>629</v>
      </c>
      <c r="B632" s="14">
        <v>7069</v>
      </c>
      <c r="C632" s="14" t="s">
        <v>3124</v>
      </c>
      <c r="D632" s="14">
        <v>100</v>
      </c>
      <c r="G632" s="24" t="str">
        <f t="shared" si="8"/>
        <v>1603003#2#16|1603012#1#16|1603022#1#16</v>
      </c>
      <c r="H632" s="24">
        <f>X$2</f>
        <v>1603003</v>
      </c>
      <c r="I632" s="24">
        <f t="shared" si="6"/>
        <v>2</v>
      </c>
      <c r="J632" s="24">
        <f>AG$2</f>
        <v>1603012</v>
      </c>
      <c r="K632" s="24">
        <f t="shared" si="7"/>
        <v>1</v>
      </c>
      <c r="L632" s="24">
        <f>AQ$2</f>
        <v>1603022</v>
      </c>
      <c r="M632" s="24">
        <f t="shared" si="7"/>
        <v>1</v>
      </c>
      <c r="P632" s="24">
        <v>9</v>
      </c>
      <c r="Q632" s="24">
        <v>1</v>
      </c>
      <c r="R632" s="28">
        <f t="shared" si="9"/>
        <v>0.75</v>
      </c>
      <c r="X632" s="24">
        <f>INDEX(关卡产出!$AJ$4:$AJ$12,掉落组填表!$P552)*掉落组填表!$R552</f>
        <v>3.75</v>
      </c>
      <c r="AA632" s="24"/>
      <c r="AG632" s="24">
        <f>INDEX(关卡产出!$AL$4:$AL$12,掉落组填表!$P552)*掉落组填表!$R552</f>
        <v>0.75</v>
      </c>
      <c r="AH632" s="24"/>
      <c r="AI632" s="24"/>
      <c r="AJ632" s="24"/>
      <c r="AK632" s="24"/>
      <c r="AL632" s="24"/>
      <c r="AM632" s="24"/>
      <c r="AN632" s="24"/>
      <c r="AO632" s="24"/>
      <c r="AP632" s="24"/>
      <c r="AQ632" s="24">
        <f>INDEX(关卡产出!$AM$4:$AM$12,掉落组填表!$P557)*掉落组填表!$R557</f>
        <v>0.15000000000000002</v>
      </c>
    </row>
    <row r="633" spans="1:43" ht="16.5" x14ac:dyDescent="0.2">
      <c r="A633" s="14">
        <v>630</v>
      </c>
      <c r="B633" s="14">
        <v>7070</v>
      </c>
      <c r="C633" s="14" t="s">
        <v>3125</v>
      </c>
      <c r="D633" s="14">
        <v>100</v>
      </c>
      <c r="G633" s="24" t="str">
        <f t="shared" si="8"/>
        <v>1603006#2#16|1603013#1#16|1603018#1#16</v>
      </c>
      <c r="H633" s="24">
        <f>AA$2</f>
        <v>1603006</v>
      </c>
      <c r="I633" s="24">
        <f t="shared" si="6"/>
        <v>2</v>
      </c>
      <c r="J633" s="24">
        <f>AH$2</f>
        <v>1603013</v>
      </c>
      <c r="K633" s="24">
        <f t="shared" si="7"/>
        <v>1</v>
      </c>
      <c r="L633" s="24">
        <f>AM$2</f>
        <v>1603018</v>
      </c>
      <c r="M633" s="24">
        <f t="shared" si="7"/>
        <v>1</v>
      </c>
      <c r="P633" s="24">
        <v>9</v>
      </c>
      <c r="Q633" s="24">
        <v>1</v>
      </c>
      <c r="R633" s="28">
        <f t="shared" si="9"/>
        <v>0.75</v>
      </c>
      <c r="AA633" s="24">
        <f>INDEX(关卡产出!$AJ$4:$AJ$12,掉落组填表!$P552)*掉落组填表!$R552</f>
        <v>3.75</v>
      </c>
      <c r="AG633" s="24"/>
      <c r="AH633" s="24">
        <f>INDEX(关卡产出!$AL$4:$AL$12,掉落组填表!$P553)*掉落组填表!$R553</f>
        <v>0.75</v>
      </c>
      <c r="AI633" s="24"/>
      <c r="AJ633" s="24"/>
      <c r="AK633" s="24"/>
      <c r="AL633" s="24"/>
      <c r="AM633" s="24">
        <f>INDEX(关卡产出!$AM$4:$AM$12,掉落组填表!$P553)*掉落组填表!$R553</f>
        <v>0.15000000000000002</v>
      </c>
      <c r="AN633" s="24"/>
      <c r="AO633" s="24"/>
      <c r="AP633" s="24"/>
      <c r="AQ633" s="24"/>
    </row>
    <row r="634" spans="1:43" ht="16.5" x14ac:dyDescent="0.2">
      <c r="A634" s="14">
        <v>631</v>
      </c>
      <c r="B634" s="14">
        <v>7071</v>
      </c>
      <c r="C634" s="14" t="s">
        <v>3126</v>
      </c>
      <c r="D634" s="14">
        <v>100</v>
      </c>
      <c r="G634" s="24" t="str">
        <f t="shared" si="8"/>
        <v>1603003#2#16|1603014#1#16|1603019#1#16</v>
      </c>
      <c r="H634" s="24">
        <f>X$2</f>
        <v>1603003</v>
      </c>
      <c r="I634" s="24">
        <f t="shared" si="6"/>
        <v>2</v>
      </c>
      <c r="J634" s="24">
        <f>AI$2</f>
        <v>1603014</v>
      </c>
      <c r="K634" s="24">
        <f t="shared" si="7"/>
        <v>1</v>
      </c>
      <c r="L634" s="24">
        <f>AN$2</f>
        <v>1603019</v>
      </c>
      <c r="M634" s="24">
        <f t="shared" si="7"/>
        <v>1</v>
      </c>
      <c r="P634" s="24">
        <v>9</v>
      </c>
      <c r="Q634" s="24">
        <v>1</v>
      </c>
      <c r="R634" s="28">
        <f t="shared" si="9"/>
        <v>0.75</v>
      </c>
      <c r="X634" s="24">
        <f>INDEX(关卡产出!$AJ$4:$AJ$12,掉落组填表!$P554)*掉落组填表!$R554</f>
        <v>3.75</v>
      </c>
      <c r="AA634" s="24"/>
      <c r="AG634" s="24"/>
      <c r="AH634" s="24"/>
      <c r="AI634" s="24">
        <f>INDEX(关卡产出!$AL$4:$AL$12,掉落组填表!$P554)*掉落组填表!$R554</f>
        <v>0.75</v>
      </c>
      <c r="AJ634" s="24"/>
      <c r="AK634" s="24"/>
      <c r="AL634" s="24"/>
      <c r="AM634" s="24"/>
      <c r="AN634" s="24">
        <f>INDEX(关卡产出!$AM$4:$AM$12,掉落组填表!$P554)*掉落组填表!$R554</f>
        <v>0.15000000000000002</v>
      </c>
      <c r="AO634" s="24"/>
      <c r="AP634" s="24"/>
      <c r="AQ634" s="24"/>
    </row>
    <row r="635" spans="1:43" ht="16.5" x14ac:dyDescent="0.2">
      <c r="A635" s="14">
        <v>632</v>
      </c>
      <c r="B635" s="14">
        <v>7072</v>
      </c>
      <c r="C635" s="14" t="s">
        <v>3127</v>
      </c>
      <c r="D635" s="14">
        <v>100</v>
      </c>
      <c r="G635" s="24" t="str">
        <f t="shared" si="8"/>
        <v>1603006#2#16|1603015#1#16|1603020#1#16</v>
      </c>
      <c r="H635" s="24">
        <f>AA$2</f>
        <v>1603006</v>
      </c>
      <c r="I635" s="24">
        <f t="shared" si="6"/>
        <v>2</v>
      </c>
      <c r="J635" s="24">
        <f>AJ$2</f>
        <v>1603015</v>
      </c>
      <c r="K635" s="24">
        <f t="shared" si="7"/>
        <v>1</v>
      </c>
      <c r="L635" s="24">
        <f>AO$2</f>
        <v>1603020</v>
      </c>
      <c r="M635" s="24">
        <f t="shared" si="7"/>
        <v>1</v>
      </c>
      <c r="P635" s="24">
        <v>9</v>
      </c>
      <c r="Q635" s="24">
        <v>1</v>
      </c>
      <c r="R635" s="28">
        <f t="shared" si="9"/>
        <v>0.75</v>
      </c>
      <c r="AA635" s="24">
        <f>INDEX(关卡产出!$AJ$4:$AJ$12,掉落组填表!$P554)*掉落组填表!$R554</f>
        <v>3.75</v>
      </c>
      <c r="AG635" s="24"/>
      <c r="AH635" s="24"/>
      <c r="AI635" s="24"/>
      <c r="AJ635" s="24">
        <f>INDEX(关卡产出!$AL$4:$AL$12,掉落组填表!$P555)*掉落组填表!$R555</f>
        <v>0.75</v>
      </c>
      <c r="AK635" s="24"/>
      <c r="AL635" s="24"/>
      <c r="AM635" s="24"/>
      <c r="AN635" s="24"/>
      <c r="AO635" s="24">
        <f>INDEX(关卡产出!$AM$4:$AM$12,掉落组填表!$P555)*掉落组填表!$R555</f>
        <v>0.15000000000000002</v>
      </c>
      <c r="AP635" s="24"/>
      <c r="AQ635" s="24"/>
    </row>
    <row r="636" spans="1:43" ht="16.5" x14ac:dyDescent="0.2">
      <c r="A636" s="14">
        <v>633</v>
      </c>
      <c r="B636" s="14">
        <v>7073</v>
      </c>
      <c r="C636" s="14" t="s">
        <v>3165</v>
      </c>
      <c r="D636" s="14">
        <v>100</v>
      </c>
      <c r="G636" s="24" t="str">
        <f t="shared" si="8"/>
        <v>1603003#2#16|1603016#1#16|1603021#1#16</v>
      </c>
      <c r="H636" s="24">
        <f>X$2</f>
        <v>1603003</v>
      </c>
      <c r="I636" s="24">
        <f t="shared" si="6"/>
        <v>2</v>
      </c>
      <c r="J636" s="24">
        <f>AK$2</f>
        <v>1603016</v>
      </c>
      <c r="K636" s="24">
        <f t="shared" si="7"/>
        <v>1</v>
      </c>
      <c r="L636" s="24">
        <f>AP$2</f>
        <v>1603021</v>
      </c>
      <c r="M636" s="24">
        <f t="shared" si="7"/>
        <v>1</v>
      </c>
      <c r="P636" s="24">
        <v>9</v>
      </c>
      <c r="Q636" s="24">
        <v>1</v>
      </c>
      <c r="R636" s="28">
        <f t="shared" si="9"/>
        <v>0.75</v>
      </c>
      <c r="V636" s="24"/>
      <c r="W636" s="24"/>
      <c r="X636" s="24">
        <f>INDEX(关卡产出!$AJ$4:$AJ$12,掉落组填表!$P556)*掉落组填表!$R556</f>
        <v>3.75</v>
      </c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>
        <f>INDEX(关卡产出!$AL$4:$AL$12,掉落组填表!$P556)*掉落组填表!$R556</f>
        <v>0.75</v>
      </c>
      <c r="AL636" s="24"/>
      <c r="AM636" s="24"/>
      <c r="AN636" s="24"/>
      <c r="AO636" s="24"/>
      <c r="AP636" s="24">
        <f>INDEX(关卡产出!$AM$4:$AM$12,掉落组填表!$P556)*掉落组填表!$R556</f>
        <v>0.15000000000000002</v>
      </c>
      <c r="AQ636" s="24"/>
    </row>
    <row r="637" spans="1:43" ht="16.5" x14ac:dyDescent="0.2">
      <c r="A637" s="14">
        <v>634</v>
      </c>
      <c r="B637" s="14">
        <v>7074</v>
      </c>
      <c r="C637" s="14" t="s">
        <v>3166</v>
      </c>
      <c r="D637" s="14">
        <v>100</v>
      </c>
      <c r="G637" s="24" t="str">
        <f t="shared" si="8"/>
        <v>1603006#2#16|1603016#1#16|1603017#1#16</v>
      </c>
      <c r="H637" s="24">
        <f>AA$2</f>
        <v>1603006</v>
      </c>
      <c r="I637" s="24">
        <f t="shared" si="6"/>
        <v>2</v>
      </c>
      <c r="J637" s="24">
        <f>AK$2</f>
        <v>1603016</v>
      </c>
      <c r="K637" s="24">
        <f t="shared" si="7"/>
        <v>1</v>
      </c>
      <c r="L637" s="24">
        <f>AL$2</f>
        <v>1603017</v>
      </c>
      <c r="M637" s="24">
        <f t="shared" si="7"/>
        <v>1</v>
      </c>
      <c r="P637" s="24">
        <v>9</v>
      </c>
      <c r="Q637" s="24">
        <v>1</v>
      </c>
      <c r="R637" s="28">
        <f t="shared" si="9"/>
        <v>0.75</v>
      </c>
      <c r="V637" s="24"/>
      <c r="W637" s="24"/>
      <c r="X637" s="24"/>
      <c r="Y637" s="24"/>
      <c r="Z637" s="24"/>
      <c r="AA637" s="24">
        <f>INDEX(关卡产出!$AJ$4:$AJ$12,掉落组填表!$P556)*掉落组填表!$R556</f>
        <v>3.75</v>
      </c>
      <c r="AB637" s="24"/>
      <c r="AC637" s="24"/>
      <c r="AD637" s="24"/>
      <c r="AE637" s="24"/>
      <c r="AF637" s="24"/>
      <c r="AG637" s="24">
        <f>INDEX(关卡产出!$AL$4:$AL$12,掉落组填表!$P557)*掉落组填表!$R557*0.2</f>
        <v>0.15000000000000002</v>
      </c>
      <c r="AH637" s="24">
        <f>INDEX(关卡产出!$AL$4:$AL$12,掉落组填表!$P557)*掉落组填表!$R557*0.2</f>
        <v>0.15000000000000002</v>
      </c>
      <c r="AI637" s="24">
        <f>INDEX(关卡产出!$AL$4:$AL$12,掉落组填表!$P557)*掉落组填表!$R557*0.2</f>
        <v>0.15000000000000002</v>
      </c>
      <c r="AJ637" s="24">
        <f>INDEX(关卡产出!$AL$4:$AL$12,掉落组填表!$P557)*掉落组填表!$R557*0.2</f>
        <v>0.15000000000000002</v>
      </c>
      <c r="AK637" s="24">
        <f>INDEX(关卡产出!$AL$4:$AL$12,掉落组填表!$P557)*掉落组填表!$R557*0.2</f>
        <v>0.15000000000000002</v>
      </c>
      <c r="AL637" s="24">
        <f>INDEX(关卡产出!$AM$4:$AM$12,掉落组填表!$P552)*掉落组填表!$R552</f>
        <v>0.15000000000000002</v>
      </c>
      <c r="AM637" s="24"/>
      <c r="AN637" s="24"/>
      <c r="AO637" s="24"/>
      <c r="AP637" s="24"/>
      <c r="AQ637" s="24"/>
    </row>
    <row r="638" spans="1:43" ht="16.5" x14ac:dyDescent="0.2">
      <c r="A638" s="14">
        <v>635</v>
      </c>
      <c r="B638" s="14">
        <v>7075</v>
      </c>
      <c r="C638" s="14" t="s">
        <v>3128</v>
      </c>
      <c r="D638" s="14">
        <v>100</v>
      </c>
      <c r="G638" s="24" t="str">
        <f t="shared" si="8"/>
        <v>1603003#5#16|1603012#1#16|1603022#1#16</v>
      </c>
      <c r="H638" s="24">
        <f>X$2</f>
        <v>1603003</v>
      </c>
      <c r="I638" s="24">
        <f t="shared" si="6"/>
        <v>5</v>
      </c>
      <c r="J638" s="24">
        <f>AG$2</f>
        <v>1603012</v>
      </c>
      <c r="K638" s="24">
        <f t="shared" si="7"/>
        <v>1</v>
      </c>
      <c r="L638" s="24">
        <f>AQ$2</f>
        <v>1603022</v>
      </c>
      <c r="M638" s="24">
        <f t="shared" si="7"/>
        <v>1</v>
      </c>
      <c r="P638" s="24">
        <v>9</v>
      </c>
      <c r="Q638" s="24">
        <v>2</v>
      </c>
      <c r="R638" s="28">
        <f t="shared" si="9"/>
        <v>1</v>
      </c>
      <c r="X638" s="24">
        <f>INDEX(关卡产出!$AJ$4:$AJ$12,掉落组填表!$P558)*掉落组填表!$R558</f>
        <v>5</v>
      </c>
      <c r="AA638" s="24"/>
      <c r="AG638" s="24">
        <f>INDEX(关卡产出!$AL$4:$AL$12,掉落组填表!$P558)*掉落组填表!$R558</f>
        <v>1</v>
      </c>
      <c r="AH638" s="24"/>
      <c r="AI638" s="24"/>
      <c r="AJ638" s="24"/>
      <c r="AK638" s="24"/>
      <c r="AL638" s="24"/>
      <c r="AM638" s="24"/>
      <c r="AN638" s="24"/>
      <c r="AO638" s="24"/>
      <c r="AP638" s="24"/>
      <c r="AQ638" s="24">
        <f>INDEX(关卡产出!$AM$4:$AM$12,掉落组填表!$P563)*掉落组填表!$R563</f>
        <v>0.2</v>
      </c>
    </row>
    <row r="639" spans="1:43" ht="16.5" x14ac:dyDescent="0.2">
      <c r="A639" s="14">
        <v>636</v>
      </c>
      <c r="B639" s="14">
        <v>7076</v>
      </c>
      <c r="C639" s="14" t="s">
        <v>3129</v>
      </c>
      <c r="D639" s="14">
        <v>100</v>
      </c>
      <c r="G639" s="24" t="str">
        <f t="shared" si="8"/>
        <v>1603006#5#16|1603013#1#16|1603018#1#16</v>
      </c>
      <c r="H639" s="24">
        <f>AA$2</f>
        <v>1603006</v>
      </c>
      <c r="I639" s="24">
        <f t="shared" si="6"/>
        <v>5</v>
      </c>
      <c r="J639" s="24">
        <f>AH$2</f>
        <v>1603013</v>
      </c>
      <c r="K639" s="24">
        <f t="shared" si="7"/>
        <v>1</v>
      </c>
      <c r="L639" s="24">
        <f>AM$2</f>
        <v>1603018</v>
      </c>
      <c r="M639" s="24">
        <f t="shared" si="7"/>
        <v>1</v>
      </c>
      <c r="P639" s="24">
        <v>9</v>
      </c>
      <c r="Q639" s="24">
        <v>2</v>
      </c>
      <c r="R639" s="28">
        <f t="shared" si="9"/>
        <v>1</v>
      </c>
      <c r="AA639" s="24">
        <f>INDEX(关卡产出!$AJ$4:$AJ$12,掉落组填表!$P558)*掉落组填表!$R558</f>
        <v>5</v>
      </c>
      <c r="AG639" s="24"/>
      <c r="AH639" s="24">
        <f>INDEX(关卡产出!$AL$4:$AL$12,掉落组填表!$P559)*掉落组填表!$R559</f>
        <v>1</v>
      </c>
      <c r="AI639" s="24"/>
      <c r="AJ639" s="24"/>
      <c r="AK639" s="24"/>
      <c r="AL639" s="24"/>
      <c r="AM639" s="24">
        <f>INDEX(关卡产出!$AM$4:$AM$12,掉落组填表!$P559)*掉落组填表!$R559</f>
        <v>0.2</v>
      </c>
      <c r="AN639" s="24"/>
      <c r="AO639" s="24"/>
      <c r="AP639" s="24"/>
      <c r="AQ639" s="24"/>
    </row>
    <row r="640" spans="1:43" ht="16.5" x14ac:dyDescent="0.2">
      <c r="A640" s="14">
        <v>637</v>
      </c>
      <c r="B640" s="14">
        <v>7077</v>
      </c>
      <c r="C640" s="14" t="s">
        <v>3130</v>
      </c>
      <c r="D640" s="14">
        <v>100</v>
      </c>
      <c r="G640" s="24" t="str">
        <f t="shared" si="8"/>
        <v>1603003#5#16|1603014#1#16|1603019#1#16</v>
      </c>
      <c r="H640" s="24">
        <f>X$2</f>
        <v>1603003</v>
      </c>
      <c r="I640" s="24">
        <f t="shared" si="6"/>
        <v>5</v>
      </c>
      <c r="J640" s="24">
        <f>AI$2</f>
        <v>1603014</v>
      </c>
      <c r="K640" s="24">
        <f t="shared" si="7"/>
        <v>1</v>
      </c>
      <c r="L640" s="24">
        <f>AN$2</f>
        <v>1603019</v>
      </c>
      <c r="M640" s="24">
        <f t="shared" si="7"/>
        <v>1</v>
      </c>
      <c r="P640" s="24">
        <v>9</v>
      </c>
      <c r="Q640" s="24">
        <v>2</v>
      </c>
      <c r="R640" s="28">
        <f t="shared" si="9"/>
        <v>1</v>
      </c>
      <c r="X640" s="24">
        <f>INDEX(关卡产出!$AJ$4:$AJ$12,掉落组填表!$P560)*掉落组填表!$R560</f>
        <v>5</v>
      </c>
      <c r="AA640" s="24"/>
      <c r="AG640" s="24"/>
      <c r="AH640" s="24"/>
      <c r="AI640" s="24">
        <f>INDEX(关卡产出!$AL$4:$AL$12,掉落组填表!$P560)*掉落组填表!$R560</f>
        <v>1</v>
      </c>
      <c r="AJ640" s="24"/>
      <c r="AK640" s="24"/>
      <c r="AL640" s="24"/>
      <c r="AM640" s="24"/>
      <c r="AN640" s="24">
        <f>INDEX(关卡产出!$AM$4:$AM$12,掉落组填表!$P560)*掉落组填表!$R560</f>
        <v>0.2</v>
      </c>
      <c r="AO640" s="24"/>
      <c r="AP640" s="24"/>
      <c r="AQ640" s="24"/>
    </row>
    <row r="641" spans="1:43" ht="16.5" x14ac:dyDescent="0.2">
      <c r="A641" s="14">
        <v>638</v>
      </c>
      <c r="B641" s="14">
        <v>7078</v>
      </c>
      <c r="C641" s="14" t="s">
        <v>3131</v>
      </c>
      <c r="D641" s="14">
        <v>100</v>
      </c>
      <c r="G641" s="24" t="str">
        <f t="shared" si="8"/>
        <v>1603006#5#16|1603015#1#16|1603020#1#16</v>
      </c>
      <c r="H641" s="24">
        <f>AA$2</f>
        <v>1603006</v>
      </c>
      <c r="I641" s="24">
        <f t="shared" si="6"/>
        <v>5</v>
      </c>
      <c r="J641" s="24">
        <f>AJ$2</f>
        <v>1603015</v>
      </c>
      <c r="K641" s="24">
        <f t="shared" si="7"/>
        <v>1</v>
      </c>
      <c r="L641" s="24">
        <f>AO$2</f>
        <v>1603020</v>
      </c>
      <c r="M641" s="24">
        <f t="shared" si="7"/>
        <v>1</v>
      </c>
      <c r="P641" s="24">
        <v>9</v>
      </c>
      <c r="Q641" s="24">
        <v>2</v>
      </c>
      <c r="R641" s="28">
        <f t="shared" si="9"/>
        <v>1</v>
      </c>
      <c r="AA641" s="24">
        <f>INDEX(关卡产出!$AJ$4:$AJ$12,掉落组填表!$P560)*掉落组填表!$R560</f>
        <v>5</v>
      </c>
      <c r="AG641" s="24"/>
      <c r="AH641" s="24"/>
      <c r="AI641" s="24"/>
      <c r="AJ641" s="24">
        <f>INDEX(关卡产出!$AL$4:$AL$12,掉落组填表!$P561)*掉落组填表!$R561</f>
        <v>1</v>
      </c>
      <c r="AK641" s="24"/>
      <c r="AL641" s="24"/>
      <c r="AM641" s="24"/>
      <c r="AN641" s="24"/>
      <c r="AO641" s="24">
        <f>INDEX(关卡产出!$AM$4:$AM$12,掉落组填表!$P561)*掉落组填表!$R561</f>
        <v>0.2</v>
      </c>
      <c r="AP641" s="24"/>
      <c r="AQ641" s="24"/>
    </row>
    <row r="642" spans="1:43" ht="16.5" x14ac:dyDescent="0.2">
      <c r="A642" s="14">
        <v>639</v>
      </c>
      <c r="B642" s="14">
        <v>7079</v>
      </c>
      <c r="C642" s="14" t="s">
        <v>3167</v>
      </c>
      <c r="D642" s="14">
        <v>100</v>
      </c>
      <c r="G642" s="24" t="str">
        <f t="shared" si="8"/>
        <v>1603003#5#16|1603016#1#16|1603021#1#16</v>
      </c>
      <c r="H642" s="24">
        <f>X$2</f>
        <v>1603003</v>
      </c>
      <c r="I642" s="24">
        <f t="shared" si="6"/>
        <v>5</v>
      </c>
      <c r="J642" s="24">
        <f>AK$2</f>
        <v>1603016</v>
      </c>
      <c r="K642" s="24">
        <f t="shared" si="7"/>
        <v>1</v>
      </c>
      <c r="L642" s="24">
        <f>AP$2</f>
        <v>1603021</v>
      </c>
      <c r="M642" s="24">
        <f t="shared" si="7"/>
        <v>1</v>
      </c>
      <c r="P642" s="24">
        <v>9</v>
      </c>
      <c r="Q642" s="24">
        <v>2</v>
      </c>
      <c r="R642" s="28">
        <f t="shared" si="9"/>
        <v>1</v>
      </c>
      <c r="V642" s="24"/>
      <c r="W642" s="24"/>
      <c r="X642" s="24">
        <f>INDEX(关卡产出!$AJ$4:$AJ$12,掉落组填表!$P562)*掉落组填表!$R562</f>
        <v>5</v>
      </c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>
        <f>INDEX(关卡产出!$AL$4:$AL$12,掉落组填表!$P562)*掉落组填表!$R562</f>
        <v>1</v>
      </c>
      <c r="AL642" s="24"/>
      <c r="AM642" s="24"/>
      <c r="AN642" s="24"/>
      <c r="AO642" s="24"/>
      <c r="AP642" s="24">
        <f>INDEX(关卡产出!$AM$4:$AM$12,掉落组填表!$P562)*掉落组填表!$R562</f>
        <v>0.2</v>
      </c>
      <c r="AQ642" s="24"/>
    </row>
    <row r="643" spans="1:43" ht="16.5" x14ac:dyDescent="0.2">
      <c r="A643" s="14">
        <v>640</v>
      </c>
      <c r="B643" s="14">
        <v>7080</v>
      </c>
      <c r="C643" s="14" t="s">
        <v>3168</v>
      </c>
      <c r="D643" s="14">
        <v>100</v>
      </c>
      <c r="G643" s="24" t="str">
        <f t="shared" si="8"/>
        <v>1603006#5#16|1603016#1#16|1603017#1#16</v>
      </c>
      <c r="H643" s="24">
        <f>AA$2</f>
        <v>1603006</v>
      </c>
      <c r="I643" s="24">
        <f t="shared" si="6"/>
        <v>5</v>
      </c>
      <c r="J643" s="24">
        <f>AK$2</f>
        <v>1603016</v>
      </c>
      <c r="K643" s="24">
        <f t="shared" si="7"/>
        <v>1</v>
      </c>
      <c r="L643" s="24">
        <f>AL$2</f>
        <v>1603017</v>
      </c>
      <c r="M643" s="24">
        <f t="shared" si="7"/>
        <v>1</v>
      </c>
      <c r="P643" s="24">
        <v>9</v>
      </c>
      <c r="Q643" s="24">
        <v>2</v>
      </c>
      <c r="R643" s="28">
        <f t="shared" si="9"/>
        <v>1</v>
      </c>
      <c r="V643" s="24"/>
      <c r="W643" s="24"/>
      <c r="X643" s="24"/>
      <c r="Y643" s="24"/>
      <c r="Z643" s="24"/>
      <c r="AA643" s="24">
        <f>INDEX(关卡产出!$AJ$4:$AJ$12,掉落组填表!$P562)*掉落组填表!$R562</f>
        <v>5</v>
      </c>
      <c r="AB643" s="24"/>
      <c r="AC643" s="24"/>
      <c r="AD643" s="24"/>
      <c r="AE643" s="24"/>
      <c r="AF643" s="24"/>
      <c r="AG643" s="24">
        <f>INDEX(关卡产出!$AL$4:$AL$12,掉落组填表!$P563)*掉落组填表!$R563*0.2</f>
        <v>0.2</v>
      </c>
      <c r="AH643" s="24">
        <f>INDEX(关卡产出!$AL$4:$AL$12,掉落组填表!$P563)*掉落组填表!$R563*0.2</f>
        <v>0.2</v>
      </c>
      <c r="AI643" s="24">
        <f>INDEX(关卡产出!$AL$4:$AL$12,掉落组填表!$P563)*掉落组填表!$R563*0.2</f>
        <v>0.2</v>
      </c>
      <c r="AJ643" s="24">
        <f>INDEX(关卡产出!$AL$4:$AL$12,掉落组填表!$P563)*掉落组填表!$R563*0.2</f>
        <v>0.2</v>
      </c>
      <c r="AK643" s="24">
        <f>INDEX(关卡产出!$AL$4:$AL$12,掉落组填表!$P563)*掉落组填表!$R563*0.2</f>
        <v>0.2</v>
      </c>
      <c r="AL643" s="24">
        <f>INDEX(关卡产出!$AM$4:$AM$12,掉落组填表!$P558)*掉落组填表!$R558</f>
        <v>0.2</v>
      </c>
      <c r="AM643" s="24"/>
      <c r="AN643" s="24"/>
      <c r="AO643" s="24"/>
      <c r="AP643" s="24"/>
      <c r="AQ64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69" sqref="I69"/>
    </sheetView>
  </sheetViews>
  <sheetFormatPr defaultRowHeight="14.25" x14ac:dyDescent="0.2"/>
  <cols>
    <col min="2" max="2" width="10.75" customWidth="1"/>
    <col min="3" max="3" width="21.625" customWidth="1"/>
    <col min="4" max="5" width="13.375" style="24" customWidth="1"/>
    <col min="6" max="6" width="10.375" customWidth="1"/>
    <col min="7" max="7" width="15.375" customWidth="1"/>
    <col min="8" max="8" width="13.5" style="24" customWidth="1"/>
    <col min="9" max="9" width="14.125" style="24" customWidth="1"/>
    <col min="10" max="10" width="14.625" style="24" customWidth="1"/>
    <col min="11" max="11" width="14.125" style="24" customWidth="1"/>
    <col min="12" max="12" width="11.75" customWidth="1"/>
    <col min="13" max="13" width="10.5" customWidth="1"/>
    <col min="16" max="16" width="12.25" customWidth="1"/>
    <col min="17" max="17" width="23" style="24" customWidth="1"/>
    <col min="18" max="22" width="9" style="24"/>
    <col min="23" max="24" width="11.25" customWidth="1"/>
    <col min="25" max="25" width="10.875" customWidth="1"/>
    <col min="26" max="26" width="11.125" customWidth="1"/>
    <col min="28" max="28" width="12.125" customWidth="1"/>
    <col min="29" max="29" width="10.75" customWidth="1"/>
    <col min="30" max="30" width="13" customWidth="1"/>
  </cols>
  <sheetData>
    <row r="1" spans="1:30" ht="15" x14ac:dyDescent="0.2">
      <c r="A1" s="15" t="s">
        <v>1476</v>
      </c>
      <c r="B1" s="15" t="s">
        <v>3179</v>
      </c>
      <c r="C1" s="15" t="s">
        <v>958</v>
      </c>
      <c r="D1" s="15" t="s">
        <v>959</v>
      </c>
      <c r="E1" s="15" t="s">
        <v>960</v>
      </c>
      <c r="F1" s="15" t="s">
        <v>957</v>
      </c>
      <c r="G1" s="15" t="s">
        <v>3066</v>
      </c>
      <c r="H1" s="15" t="s">
        <v>3067</v>
      </c>
      <c r="I1" s="15"/>
      <c r="J1" s="15"/>
      <c r="K1" s="15"/>
      <c r="L1" s="15" t="s">
        <v>1989</v>
      </c>
    </row>
    <row r="2" spans="1:30" x14ac:dyDescent="0.2">
      <c r="A2" t="s">
        <v>1475</v>
      </c>
      <c r="B2" s="24" t="s">
        <v>1475</v>
      </c>
      <c r="C2" t="s">
        <v>37</v>
      </c>
      <c r="D2" s="24" t="s">
        <v>37</v>
      </c>
      <c r="E2" s="24" t="s">
        <v>1475</v>
      </c>
      <c r="F2" s="24" t="s">
        <v>1475</v>
      </c>
      <c r="G2" s="24" t="s">
        <v>1475</v>
      </c>
      <c r="H2" s="24" t="s">
        <v>1475</v>
      </c>
      <c r="L2" s="24" t="s">
        <v>1475</v>
      </c>
    </row>
    <row r="3" spans="1:30" ht="15" x14ac:dyDescent="0.2">
      <c r="A3" s="16" t="s">
        <v>962</v>
      </c>
      <c r="B3" s="16" t="s">
        <v>963</v>
      </c>
      <c r="C3" s="16" t="s">
        <v>964</v>
      </c>
      <c r="D3" s="16" t="s">
        <v>965</v>
      </c>
      <c r="E3" s="16" t="s">
        <v>966</v>
      </c>
      <c r="F3" s="16" t="s">
        <v>967</v>
      </c>
      <c r="G3" s="16" t="s">
        <v>3065</v>
      </c>
      <c r="H3" s="16" t="s">
        <v>1474</v>
      </c>
      <c r="I3" s="16"/>
      <c r="J3" s="16" t="s">
        <v>3151</v>
      </c>
      <c r="K3" s="16" t="s">
        <v>3152</v>
      </c>
      <c r="L3" s="16" t="s">
        <v>1474</v>
      </c>
      <c r="M3" s="16" t="s">
        <v>2998</v>
      </c>
      <c r="N3" s="16" t="s">
        <v>2999</v>
      </c>
      <c r="P3" s="16" t="s">
        <v>3177</v>
      </c>
      <c r="Q3" s="16" t="s">
        <v>3178</v>
      </c>
      <c r="W3" s="16" t="s">
        <v>1477</v>
      </c>
      <c r="X3" s="16" t="s">
        <v>1478</v>
      </c>
      <c r="Y3" s="16" t="s">
        <v>1479</v>
      </c>
      <c r="Z3" s="16" t="s">
        <v>1480</v>
      </c>
      <c r="AA3" s="16" t="s">
        <v>1481</v>
      </c>
      <c r="AB3" s="16" t="s">
        <v>1482</v>
      </c>
      <c r="AC3" s="16" t="s">
        <v>1987</v>
      </c>
      <c r="AD3" s="16" t="s">
        <v>1988</v>
      </c>
    </row>
    <row r="4" spans="1:30" ht="17.100000000000001" customHeight="1" x14ac:dyDescent="0.2">
      <c r="A4" s="14">
        <v>1</v>
      </c>
      <c r="B4" s="14">
        <v>2001</v>
      </c>
      <c r="C4" s="14" t="s">
        <v>970</v>
      </c>
      <c r="D4" s="14" t="s">
        <v>969</v>
      </c>
      <c r="E4" s="14">
        <v>1</v>
      </c>
      <c r="F4" s="18">
        <f>IF(L4&lt;1,INT(L4*10000),10000)</f>
        <v>10000</v>
      </c>
      <c r="G4" s="18">
        <f>INDEX(章节关卡!$D$4:$AA$123,掉落填表!B4-2000,(掉落填表!E4-1)*4+2)</f>
        <v>1401002</v>
      </c>
      <c r="H4" s="18">
        <f>IF(F4&lt;10000,1,INT(L4))</f>
        <v>200</v>
      </c>
      <c r="L4" s="18">
        <f>INDEX(章节关卡!$D$4:$AA$123,掉落填表!B4-2000,(掉落填表!E4-1)*4+4)*$W$4</f>
        <v>200</v>
      </c>
      <c r="P4" s="18">
        <f t="shared" ref="P4:P67" si="0">B4*10000+E4</f>
        <v>20010001</v>
      </c>
      <c r="Q4" s="18" t="str">
        <f>G4&amp;"#"&amp;H4&amp;"#"&amp;VLOOKUP(G4,章节关卡!$AN$3:$AO$36,2,FALSE)</f>
        <v>1401002#200#14</v>
      </c>
      <c r="W4" s="14">
        <v>2</v>
      </c>
      <c r="X4" s="14">
        <v>5</v>
      </c>
      <c r="Y4" s="14">
        <v>1</v>
      </c>
      <c r="Z4" s="14">
        <v>1</v>
      </c>
      <c r="AA4" s="14">
        <v>0.35</v>
      </c>
      <c r="AB4" s="14">
        <v>0.7</v>
      </c>
      <c r="AC4" s="14">
        <v>0.5</v>
      </c>
      <c r="AD4" s="14">
        <v>1</v>
      </c>
    </row>
    <row r="5" spans="1:30" s="24" customFormat="1" ht="17.100000000000001" customHeight="1" x14ac:dyDescent="0.2">
      <c r="A5" s="14">
        <v>2</v>
      </c>
      <c r="B5" s="14">
        <v>2001</v>
      </c>
      <c r="C5" s="14" t="s">
        <v>973</v>
      </c>
      <c r="D5" s="14" t="s">
        <v>969</v>
      </c>
      <c r="E5" s="14">
        <v>2</v>
      </c>
      <c r="F5" s="18">
        <f t="shared" ref="F5:F68" si="1">IF(L5&lt;1,INT(L5*10000),10000)</f>
        <v>10000</v>
      </c>
      <c r="G5" s="18">
        <f>INDEX(章节关卡!$D$4:$AA$123,掉落填表!B5-2000,(掉落填表!E5-1)*4+2)</f>
        <v>1401003</v>
      </c>
      <c r="H5" s="18">
        <f t="shared" ref="H5:H68" si="2">IF(F5&lt;10000,1,INT(L5))</f>
        <v>100</v>
      </c>
      <c r="L5" s="18">
        <f>INDEX(章节关卡!$D$4:$AA$123,掉落填表!B5-2000,(掉落填表!E5-1)*4+4)*$W$4</f>
        <v>100</v>
      </c>
      <c r="P5" s="18">
        <f t="shared" si="0"/>
        <v>20010002</v>
      </c>
      <c r="Q5" s="18" t="str">
        <f>G5&amp;"#"&amp;H5&amp;"#"&amp;VLOOKUP(G5,章节关卡!$AN$3:$AO$36,2,FALSE)</f>
        <v>1401003#100#14</v>
      </c>
    </row>
    <row r="6" spans="1:30" ht="17.100000000000001" customHeight="1" x14ac:dyDescent="0.2">
      <c r="A6" s="14">
        <v>3</v>
      </c>
      <c r="B6" s="14">
        <v>2002</v>
      </c>
      <c r="C6" s="14" t="s">
        <v>974</v>
      </c>
      <c r="D6" s="14" t="s">
        <v>969</v>
      </c>
      <c r="E6" s="14">
        <v>1</v>
      </c>
      <c r="F6" s="18">
        <f t="shared" si="1"/>
        <v>10000</v>
      </c>
      <c r="G6" s="18">
        <f>INDEX(章节关卡!$D$4:$AA$123,掉落填表!B6-2000,(掉落填表!E6-1)*4+2)</f>
        <v>1401002</v>
      </c>
      <c r="H6" s="18">
        <f t="shared" si="2"/>
        <v>200</v>
      </c>
      <c r="L6" s="18">
        <f>INDEX(章节关卡!$D$4:$AA$123,掉落填表!B6-2000,(掉落填表!E6-1)*4+4)*$W$4</f>
        <v>200</v>
      </c>
      <c r="P6" s="18">
        <f t="shared" si="0"/>
        <v>20020001</v>
      </c>
      <c r="Q6" s="18" t="str">
        <f>G6&amp;"#"&amp;H6&amp;"#"&amp;VLOOKUP(G6,章节关卡!$AN$3:$AO$36,2,FALSE)</f>
        <v>1401002#200#14</v>
      </c>
    </row>
    <row r="7" spans="1:30" s="24" customFormat="1" ht="17.100000000000001" customHeight="1" x14ac:dyDescent="0.2">
      <c r="A7" s="14">
        <v>4</v>
      </c>
      <c r="B7" s="14">
        <v>2002</v>
      </c>
      <c r="C7" s="14" t="s">
        <v>975</v>
      </c>
      <c r="D7" s="14" t="s">
        <v>969</v>
      </c>
      <c r="E7" s="14">
        <v>2</v>
      </c>
      <c r="F7" s="18">
        <f t="shared" si="1"/>
        <v>10000</v>
      </c>
      <c r="G7" s="18">
        <f>INDEX(章节关卡!$D$4:$AA$123,掉落填表!B7-2000,(掉落填表!E7-1)*4+2)</f>
        <v>1401004</v>
      </c>
      <c r="H7" s="18">
        <f t="shared" si="2"/>
        <v>100</v>
      </c>
      <c r="L7" s="18">
        <f>INDEX(章节关卡!$D$4:$AA$123,掉落填表!B7-2000,(掉落填表!E7-1)*4+4)*$W$4</f>
        <v>100</v>
      </c>
      <c r="P7" s="18">
        <f t="shared" si="0"/>
        <v>20020002</v>
      </c>
      <c r="Q7" s="18" t="str">
        <f>G7&amp;"#"&amp;H7&amp;"#"&amp;VLOOKUP(G7,章节关卡!$AN$3:$AO$36,2,FALSE)</f>
        <v>1401004#100#14</v>
      </c>
    </row>
    <row r="8" spans="1:30" ht="17.100000000000001" customHeight="1" x14ac:dyDescent="0.2">
      <c r="A8" s="14">
        <v>5</v>
      </c>
      <c r="B8" s="14">
        <v>2003</v>
      </c>
      <c r="C8" s="14" t="s">
        <v>976</v>
      </c>
      <c r="D8" s="14" t="s">
        <v>969</v>
      </c>
      <c r="E8" s="14">
        <v>1</v>
      </c>
      <c r="F8" s="18">
        <f t="shared" si="1"/>
        <v>10000</v>
      </c>
      <c r="G8" s="18">
        <f>INDEX(章节关卡!$D$4:$AA$123,掉落填表!B8-2000,(掉落填表!E8-1)*4+2)</f>
        <v>1401002</v>
      </c>
      <c r="H8" s="18">
        <f t="shared" si="2"/>
        <v>200</v>
      </c>
      <c r="L8" s="18">
        <f>INDEX(章节关卡!$D$4:$AA$123,掉落填表!B8-2000,(掉落填表!E8-1)*4+4)*$W$4</f>
        <v>200</v>
      </c>
      <c r="P8" s="18">
        <f t="shared" si="0"/>
        <v>20030001</v>
      </c>
      <c r="Q8" s="18" t="str">
        <f>G8&amp;"#"&amp;H8&amp;"#"&amp;VLOOKUP(G8,章节关卡!$AN$3:$AO$36,2,FALSE)</f>
        <v>1401002#200#14</v>
      </c>
    </row>
    <row r="9" spans="1:30" s="24" customFormat="1" ht="17.100000000000001" customHeight="1" x14ac:dyDescent="0.2">
      <c r="A9" s="14">
        <v>6</v>
      </c>
      <c r="B9" s="14">
        <v>2003</v>
      </c>
      <c r="C9" s="14" t="s">
        <v>977</v>
      </c>
      <c r="D9" s="14" t="s">
        <v>969</v>
      </c>
      <c r="E9" s="14">
        <v>2</v>
      </c>
      <c r="F9" s="18">
        <f t="shared" si="1"/>
        <v>10000</v>
      </c>
      <c r="G9" s="18">
        <f>INDEX(章节关卡!$D$4:$AA$123,掉落填表!B9-2000,(掉落填表!E9-1)*4+2)</f>
        <v>1401003</v>
      </c>
      <c r="H9" s="18">
        <f t="shared" si="2"/>
        <v>100</v>
      </c>
      <c r="L9" s="18">
        <f>INDEX(章节关卡!$D$4:$AA$123,掉落填表!B9-2000,(掉落填表!E9-1)*4+4)*$W$4</f>
        <v>100</v>
      </c>
      <c r="P9" s="18">
        <f t="shared" si="0"/>
        <v>20030002</v>
      </c>
      <c r="Q9" s="18" t="str">
        <f>G9&amp;"#"&amp;H9&amp;"#"&amp;VLOOKUP(G9,章节关卡!$AN$3:$AO$36,2,FALSE)</f>
        <v>1401003#100#14</v>
      </c>
    </row>
    <row r="10" spans="1:30" ht="17.100000000000001" customHeight="1" x14ac:dyDescent="0.2">
      <c r="A10" s="14">
        <v>7</v>
      </c>
      <c r="B10" s="14">
        <v>2004</v>
      </c>
      <c r="C10" s="14" t="s">
        <v>978</v>
      </c>
      <c r="D10" s="14" t="s">
        <v>969</v>
      </c>
      <c r="E10" s="14">
        <v>1</v>
      </c>
      <c r="F10" s="18">
        <f t="shared" si="1"/>
        <v>10000</v>
      </c>
      <c r="G10" s="18">
        <f>INDEX(章节关卡!$D$4:$AA$123,掉落填表!B10-2000,(掉落填表!E10-1)*4+2)</f>
        <v>1401002</v>
      </c>
      <c r="H10" s="18">
        <f t="shared" si="2"/>
        <v>200</v>
      </c>
      <c r="L10" s="18">
        <f>INDEX(章节关卡!$D$4:$AA$123,掉落填表!B10-2000,(掉落填表!E10-1)*4+4)*$W$4</f>
        <v>200</v>
      </c>
      <c r="P10" s="18">
        <f t="shared" si="0"/>
        <v>20040001</v>
      </c>
      <c r="Q10" s="18" t="str">
        <f>G10&amp;"#"&amp;H10&amp;"#"&amp;VLOOKUP(G10,章节关卡!$AN$3:$AO$36,2,FALSE)</f>
        <v>1401002#200#14</v>
      </c>
    </row>
    <row r="11" spans="1:30" s="24" customFormat="1" ht="17.100000000000001" customHeight="1" x14ac:dyDescent="0.2">
      <c r="A11" s="14">
        <v>8</v>
      </c>
      <c r="B11" s="14">
        <v>2004</v>
      </c>
      <c r="C11" s="14" t="s">
        <v>979</v>
      </c>
      <c r="D11" s="14" t="s">
        <v>969</v>
      </c>
      <c r="E11" s="14">
        <v>2</v>
      </c>
      <c r="F11" s="18">
        <f t="shared" si="1"/>
        <v>10000</v>
      </c>
      <c r="G11" s="18">
        <f>INDEX(章节关卡!$D$4:$AA$123,掉落填表!B11-2000,(掉落填表!E11-1)*4+2)</f>
        <v>1401004</v>
      </c>
      <c r="H11" s="18">
        <f t="shared" si="2"/>
        <v>100</v>
      </c>
      <c r="L11" s="18">
        <f>INDEX(章节关卡!$D$4:$AA$123,掉落填表!B11-2000,(掉落填表!E11-1)*4+4)*$W$4</f>
        <v>100</v>
      </c>
      <c r="P11" s="18">
        <f t="shared" si="0"/>
        <v>20040002</v>
      </c>
      <c r="Q11" s="18" t="str">
        <f>G11&amp;"#"&amp;H11&amp;"#"&amp;VLOOKUP(G11,章节关卡!$AN$3:$AO$36,2,FALSE)</f>
        <v>1401004#100#14</v>
      </c>
    </row>
    <row r="12" spans="1:30" ht="17.100000000000001" customHeight="1" x14ac:dyDescent="0.2">
      <c r="A12" s="14">
        <v>9</v>
      </c>
      <c r="B12" s="14">
        <v>2005</v>
      </c>
      <c r="C12" s="14" t="s">
        <v>980</v>
      </c>
      <c r="D12" s="14" t="s">
        <v>969</v>
      </c>
      <c r="E12" s="14">
        <v>1</v>
      </c>
      <c r="F12" s="18">
        <f t="shared" si="1"/>
        <v>10000</v>
      </c>
      <c r="G12" s="18">
        <f>INDEX(章节关卡!$D$4:$AA$123,掉落填表!B12-2000,(掉落填表!E12-1)*4+2)</f>
        <v>1401002</v>
      </c>
      <c r="H12" s="18">
        <f t="shared" si="2"/>
        <v>200</v>
      </c>
      <c r="L12" s="18">
        <f>INDEX(章节关卡!$D$4:$AA$123,掉落填表!B12-2000,(掉落填表!E12-1)*4+4)*$W$4</f>
        <v>200</v>
      </c>
      <c r="P12" s="18">
        <f t="shared" si="0"/>
        <v>20050001</v>
      </c>
      <c r="Q12" s="18" t="str">
        <f>G12&amp;"#"&amp;H12&amp;"#"&amp;VLOOKUP(G12,章节关卡!$AN$3:$AO$36,2,FALSE)</f>
        <v>1401002#200#14</v>
      </c>
    </row>
    <row r="13" spans="1:30" s="24" customFormat="1" ht="17.100000000000001" customHeight="1" x14ac:dyDescent="0.2">
      <c r="A13" s="14">
        <v>10</v>
      </c>
      <c r="B13" s="14">
        <v>2005</v>
      </c>
      <c r="C13" s="14" t="s">
        <v>981</v>
      </c>
      <c r="D13" s="14" t="s">
        <v>969</v>
      </c>
      <c r="E13" s="14">
        <v>2</v>
      </c>
      <c r="F13" s="18">
        <f t="shared" si="1"/>
        <v>10000</v>
      </c>
      <c r="G13" s="18">
        <f>INDEX(章节关卡!$D$4:$AA$123,掉落填表!B13-2000,(掉落填表!E13-1)*4+2)</f>
        <v>1401003</v>
      </c>
      <c r="H13" s="18">
        <f t="shared" si="2"/>
        <v>100</v>
      </c>
      <c r="L13" s="18">
        <f>INDEX(章节关卡!$D$4:$AA$123,掉落填表!B13-2000,(掉落填表!E13-1)*4+4)*$W$4</f>
        <v>100</v>
      </c>
      <c r="P13" s="18">
        <f t="shared" si="0"/>
        <v>20050002</v>
      </c>
      <c r="Q13" s="18" t="str">
        <f>G13&amp;"#"&amp;H13&amp;"#"&amp;VLOOKUP(G13,章节关卡!$AN$3:$AO$36,2,FALSE)</f>
        <v>1401003#100#14</v>
      </c>
    </row>
    <row r="14" spans="1:30" ht="17.100000000000001" customHeight="1" x14ac:dyDescent="0.2">
      <c r="A14" s="14">
        <v>11</v>
      </c>
      <c r="B14" s="14">
        <v>2006</v>
      </c>
      <c r="C14" s="14" t="s">
        <v>982</v>
      </c>
      <c r="D14" s="14" t="s">
        <v>969</v>
      </c>
      <c r="E14" s="14">
        <v>1</v>
      </c>
      <c r="F14" s="18">
        <f t="shared" si="1"/>
        <v>10000</v>
      </c>
      <c r="G14" s="18">
        <f>INDEX(章节关卡!$D$4:$AA$123,掉落填表!B14-2000,(掉落填表!E14-1)*4+2)</f>
        <v>1401002</v>
      </c>
      <c r="H14" s="18">
        <f t="shared" si="2"/>
        <v>200</v>
      </c>
      <c r="L14" s="18">
        <f>INDEX(章节关卡!$D$4:$AA$123,掉落填表!B14-2000,(掉落填表!E14-1)*4+4)*$W$4</f>
        <v>200</v>
      </c>
      <c r="P14" s="18">
        <f t="shared" si="0"/>
        <v>20060001</v>
      </c>
      <c r="Q14" s="18" t="str">
        <f>G14&amp;"#"&amp;H14&amp;"#"&amp;VLOOKUP(G14,章节关卡!$AN$3:$AO$36,2,FALSE)</f>
        <v>1401002#200#14</v>
      </c>
    </row>
    <row r="15" spans="1:30" s="24" customFormat="1" ht="17.100000000000001" customHeight="1" x14ac:dyDescent="0.2">
      <c r="A15" s="14">
        <v>12</v>
      </c>
      <c r="B15" s="14">
        <v>2006</v>
      </c>
      <c r="C15" s="14" t="s">
        <v>983</v>
      </c>
      <c r="D15" s="14" t="s">
        <v>969</v>
      </c>
      <c r="E15" s="14">
        <v>2</v>
      </c>
      <c r="F15" s="18">
        <f t="shared" si="1"/>
        <v>10000</v>
      </c>
      <c r="G15" s="18">
        <f>INDEX(章节关卡!$D$4:$AA$123,掉落填表!B15-2000,(掉落填表!E15-1)*4+2)</f>
        <v>1401004</v>
      </c>
      <c r="H15" s="18">
        <f t="shared" si="2"/>
        <v>100</v>
      </c>
      <c r="L15" s="18">
        <f>INDEX(章节关卡!$D$4:$AA$123,掉落填表!B15-2000,(掉落填表!E15-1)*4+4)*$W$4</f>
        <v>100</v>
      </c>
      <c r="P15" s="18">
        <f t="shared" si="0"/>
        <v>20060002</v>
      </c>
      <c r="Q15" s="18" t="str">
        <f>G15&amp;"#"&amp;H15&amp;"#"&amp;VLOOKUP(G15,章节关卡!$AN$3:$AO$36,2,FALSE)</f>
        <v>1401004#100#14</v>
      </c>
    </row>
    <row r="16" spans="1:30" ht="17.100000000000001" customHeight="1" x14ac:dyDescent="0.2">
      <c r="A16" s="14">
        <v>13</v>
      </c>
      <c r="B16" s="14">
        <v>2007</v>
      </c>
      <c r="C16" s="14" t="s">
        <v>984</v>
      </c>
      <c r="D16" s="14" t="s">
        <v>969</v>
      </c>
      <c r="E16" s="14">
        <v>1</v>
      </c>
      <c r="F16" s="18">
        <f t="shared" si="1"/>
        <v>10000</v>
      </c>
      <c r="G16" s="18">
        <f>INDEX(章节关卡!$D$4:$AA$123,掉落填表!B16-2000,(掉落填表!E16-1)*4+2)</f>
        <v>1401002</v>
      </c>
      <c r="H16" s="18">
        <f t="shared" si="2"/>
        <v>300</v>
      </c>
      <c r="L16" s="18">
        <f>INDEX(章节关卡!$D$4:$AA$123,掉落填表!B16-2000,(掉落填表!E16-1)*4+4)*$W$4</f>
        <v>300</v>
      </c>
      <c r="P16" s="18">
        <f t="shared" si="0"/>
        <v>20070001</v>
      </c>
      <c r="Q16" s="18" t="str">
        <f>G16&amp;"#"&amp;H16&amp;"#"&amp;VLOOKUP(G16,章节关卡!$AN$3:$AO$36,2,FALSE)</f>
        <v>1401002#300#14</v>
      </c>
    </row>
    <row r="17" spans="1:17" s="24" customFormat="1" ht="17.100000000000001" customHeight="1" x14ac:dyDescent="0.2">
      <c r="A17" s="14">
        <v>14</v>
      </c>
      <c r="B17" s="14">
        <v>2007</v>
      </c>
      <c r="C17" s="14" t="s">
        <v>985</v>
      </c>
      <c r="D17" s="14" t="s">
        <v>969</v>
      </c>
      <c r="E17" s="14">
        <v>2</v>
      </c>
      <c r="F17" s="18">
        <f t="shared" si="1"/>
        <v>10000</v>
      </c>
      <c r="G17" s="18">
        <f>INDEX(章节关卡!$D$4:$AA$123,掉落填表!B17-2000,(掉落填表!E17-1)*4+2)</f>
        <v>1401003</v>
      </c>
      <c r="H17" s="18">
        <f t="shared" si="2"/>
        <v>120</v>
      </c>
      <c r="L17" s="18">
        <f>INDEX(章节关卡!$D$4:$AA$123,掉落填表!B17-2000,(掉落填表!E17-1)*4+4)*$W$4</f>
        <v>120</v>
      </c>
      <c r="P17" s="18">
        <f t="shared" si="0"/>
        <v>20070002</v>
      </c>
      <c r="Q17" s="18" t="str">
        <f>G17&amp;"#"&amp;H17&amp;"#"&amp;VLOOKUP(G17,章节关卡!$AN$3:$AO$36,2,FALSE)</f>
        <v>1401003#120#14</v>
      </c>
    </row>
    <row r="18" spans="1:17" s="24" customFormat="1" ht="17.100000000000001" customHeight="1" x14ac:dyDescent="0.2">
      <c r="A18" s="14">
        <v>15</v>
      </c>
      <c r="B18" s="14">
        <v>2007</v>
      </c>
      <c r="C18" s="14" t="s">
        <v>986</v>
      </c>
      <c r="D18" s="14" t="s">
        <v>969</v>
      </c>
      <c r="E18" s="14">
        <v>3</v>
      </c>
      <c r="F18" s="18">
        <f t="shared" si="1"/>
        <v>10000</v>
      </c>
      <c r="G18" s="18">
        <f>INDEX(章节关卡!$D$4:$AA$123,掉落填表!B18-2000,(掉落填表!E18-1)*4+2)</f>
        <v>1603004</v>
      </c>
      <c r="H18" s="18">
        <f t="shared" si="2"/>
        <v>20</v>
      </c>
      <c r="L18" s="18">
        <f>INDEX(章节关卡!$D$4:$AA$123,掉落填表!B18-2000,(掉落填表!E18-1)*4+4)*$W$4</f>
        <v>20</v>
      </c>
      <c r="P18" s="18">
        <f t="shared" si="0"/>
        <v>20070003</v>
      </c>
      <c r="Q18" s="18" t="str">
        <f>G18&amp;"#"&amp;H18&amp;"#"&amp;VLOOKUP(G18,章节关卡!$AN$3:$AO$36,2,FALSE)</f>
        <v>1603004#20#16</v>
      </c>
    </row>
    <row r="19" spans="1:17" ht="17.100000000000001" customHeight="1" x14ac:dyDescent="0.2">
      <c r="A19" s="14">
        <v>16</v>
      </c>
      <c r="B19" s="14">
        <v>2008</v>
      </c>
      <c r="C19" s="14" t="s">
        <v>987</v>
      </c>
      <c r="D19" s="14" t="s">
        <v>969</v>
      </c>
      <c r="E19" s="14">
        <v>1</v>
      </c>
      <c r="F19" s="18">
        <f t="shared" si="1"/>
        <v>10000</v>
      </c>
      <c r="G19" s="18">
        <f>INDEX(章节关卡!$D$4:$AA$123,掉落填表!B19-2000,(掉落填表!E19-1)*4+2)</f>
        <v>1401002</v>
      </c>
      <c r="H19" s="18">
        <f t="shared" si="2"/>
        <v>300</v>
      </c>
      <c r="L19" s="18">
        <f>INDEX(章节关卡!$D$4:$AA$123,掉落填表!B19-2000,(掉落填表!E19-1)*4+4)*$W$4</f>
        <v>300</v>
      </c>
      <c r="P19" s="18">
        <f t="shared" si="0"/>
        <v>20080001</v>
      </c>
      <c r="Q19" s="18" t="str">
        <f>G19&amp;"#"&amp;H19&amp;"#"&amp;VLOOKUP(G19,章节关卡!$AN$3:$AO$36,2,FALSE)</f>
        <v>1401002#300#14</v>
      </c>
    </row>
    <row r="20" spans="1:17" s="24" customFormat="1" ht="17.100000000000001" customHeight="1" x14ac:dyDescent="0.2">
      <c r="A20" s="14">
        <v>17</v>
      </c>
      <c r="B20" s="14">
        <v>2008</v>
      </c>
      <c r="C20" s="14" t="s">
        <v>971</v>
      </c>
      <c r="D20" s="14" t="s">
        <v>969</v>
      </c>
      <c r="E20" s="14">
        <v>2</v>
      </c>
      <c r="F20" s="18">
        <f t="shared" si="1"/>
        <v>10000</v>
      </c>
      <c r="G20" s="18">
        <f>INDEX(章节关卡!$D$4:$AA$123,掉落填表!B20-2000,(掉落填表!E20-1)*4+2)</f>
        <v>1401004</v>
      </c>
      <c r="H20" s="18">
        <f t="shared" si="2"/>
        <v>120</v>
      </c>
      <c r="L20" s="18">
        <f>INDEX(章节关卡!$D$4:$AA$123,掉落填表!B20-2000,(掉落填表!E20-1)*4+4)*$W$4</f>
        <v>120</v>
      </c>
      <c r="P20" s="18">
        <f t="shared" si="0"/>
        <v>20080002</v>
      </c>
      <c r="Q20" s="18" t="str">
        <f>G20&amp;"#"&amp;H20&amp;"#"&amp;VLOOKUP(G20,章节关卡!$AN$3:$AO$36,2,FALSE)</f>
        <v>1401004#120#14</v>
      </c>
    </row>
    <row r="21" spans="1:17" s="24" customFormat="1" ht="17.100000000000001" customHeight="1" x14ac:dyDescent="0.2">
      <c r="A21" s="14">
        <v>18</v>
      </c>
      <c r="B21" s="14">
        <v>2008</v>
      </c>
      <c r="C21" s="14" t="s">
        <v>988</v>
      </c>
      <c r="D21" s="14" t="s">
        <v>969</v>
      </c>
      <c r="E21" s="14">
        <v>3</v>
      </c>
      <c r="F21" s="18">
        <f t="shared" si="1"/>
        <v>10000</v>
      </c>
      <c r="G21" s="18">
        <f>INDEX(章节关卡!$D$4:$AA$123,掉落填表!B21-2000,(掉落填表!E21-1)*4+2)</f>
        <v>1603001</v>
      </c>
      <c r="H21" s="18">
        <f t="shared" si="2"/>
        <v>20</v>
      </c>
      <c r="L21" s="18">
        <f>INDEX(章节关卡!$D$4:$AA$123,掉落填表!B21-2000,(掉落填表!E21-1)*4+4)*$W$4</f>
        <v>20</v>
      </c>
      <c r="P21" s="18">
        <f t="shared" si="0"/>
        <v>20080003</v>
      </c>
      <c r="Q21" s="18" t="str">
        <f>G21&amp;"#"&amp;H21&amp;"#"&amp;VLOOKUP(G21,章节关卡!$AN$3:$AO$36,2,FALSE)</f>
        <v>1603001#20#16</v>
      </c>
    </row>
    <row r="22" spans="1:17" ht="17.100000000000001" customHeight="1" x14ac:dyDescent="0.2">
      <c r="A22" s="14">
        <v>19</v>
      </c>
      <c r="B22" s="14">
        <v>2009</v>
      </c>
      <c r="C22" s="14" t="s">
        <v>989</v>
      </c>
      <c r="D22" s="14" t="s">
        <v>969</v>
      </c>
      <c r="E22" s="14">
        <v>1</v>
      </c>
      <c r="F22" s="18">
        <f t="shared" si="1"/>
        <v>10000</v>
      </c>
      <c r="G22" s="18">
        <f>INDEX(章节关卡!$D$4:$AA$123,掉落填表!B22-2000,(掉落填表!E22-1)*4+2)</f>
        <v>1401002</v>
      </c>
      <c r="H22" s="18">
        <f t="shared" si="2"/>
        <v>300</v>
      </c>
      <c r="L22" s="18">
        <f>INDEX(章节关卡!$D$4:$AA$123,掉落填表!B22-2000,(掉落填表!E22-1)*4+4)*$W$4</f>
        <v>300</v>
      </c>
      <c r="P22" s="18">
        <f t="shared" si="0"/>
        <v>20090001</v>
      </c>
      <c r="Q22" s="18" t="str">
        <f>G22&amp;"#"&amp;H22&amp;"#"&amp;VLOOKUP(G22,章节关卡!$AN$3:$AO$36,2,FALSE)</f>
        <v>1401002#300#14</v>
      </c>
    </row>
    <row r="23" spans="1:17" s="24" customFormat="1" ht="17.100000000000001" customHeight="1" x14ac:dyDescent="0.2">
      <c r="A23" s="14">
        <v>20</v>
      </c>
      <c r="B23" s="14">
        <v>2009</v>
      </c>
      <c r="C23" s="14" t="s">
        <v>990</v>
      </c>
      <c r="D23" s="14" t="s">
        <v>969</v>
      </c>
      <c r="E23" s="14">
        <v>2</v>
      </c>
      <c r="F23" s="18">
        <f t="shared" si="1"/>
        <v>10000</v>
      </c>
      <c r="G23" s="18">
        <f>INDEX(章节关卡!$D$4:$AA$123,掉落填表!B23-2000,(掉落填表!E23-1)*4+2)</f>
        <v>1401003</v>
      </c>
      <c r="H23" s="18">
        <f t="shared" si="2"/>
        <v>120</v>
      </c>
      <c r="L23" s="18">
        <f>INDEX(章节关卡!$D$4:$AA$123,掉落填表!B23-2000,(掉落填表!E23-1)*4+4)*$W$4</f>
        <v>120</v>
      </c>
      <c r="P23" s="18">
        <f t="shared" si="0"/>
        <v>20090002</v>
      </c>
      <c r="Q23" s="18" t="str">
        <f>G23&amp;"#"&amp;H23&amp;"#"&amp;VLOOKUP(G23,章节关卡!$AN$3:$AO$36,2,FALSE)</f>
        <v>1401003#120#14</v>
      </c>
    </row>
    <row r="24" spans="1:17" s="24" customFormat="1" ht="17.100000000000001" customHeight="1" x14ac:dyDescent="0.2">
      <c r="A24" s="14">
        <v>21</v>
      </c>
      <c r="B24" s="14">
        <v>2009</v>
      </c>
      <c r="C24" s="14" t="s">
        <v>991</v>
      </c>
      <c r="D24" s="14" t="s">
        <v>969</v>
      </c>
      <c r="E24" s="14">
        <v>3</v>
      </c>
      <c r="F24" s="18">
        <f t="shared" si="1"/>
        <v>10000</v>
      </c>
      <c r="G24" s="18">
        <f>INDEX(章节关卡!$D$4:$AA$123,掉落填表!B24-2000,(掉落填表!E24-1)*4+2)</f>
        <v>1603001</v>
      </c>
      <c r="H24" s="18">
        <f t="shared" si="2"/>
        <v>20</v>
      </c>
      <c r="L24" s="18">
        <f>INDEX(章节关卡!$D$4:$AA$123,掉落填表!B24-2000,(掉落填表!E24-1)*4+4)*$W$4</f>
        <v>20</v>
      </c>
      <c r="P24" s="18">
        <f t="shared" si="0"/>
        <v>20090003</v>
      </c>
      <c r="Q24" s="18" t="str">
        <f>G24&amp;"#"&amp;H24&amp;"#"&amp;VLOOKUP(G24,章节关卡!$AN$3:$AO$36,2,FALSE)</f>
        <v>1603001#20#16</v>
      </c>
    </row>
    <row r="25" spans="1:17" ht="17.100000000000001" customHeight="1" x14ac:dyDescent="0.2">
      <c r="A25" s="14">
        <v>22</v>
      </c>
      <c r="B25" s="14">
        <v>2010</v>
      </c>
      <c r="C25" s="14" t="s">
        <v>992</v>
      </c>
      <c r="D25" s="14" t="s">
        <v>969</v>
      </c>
      <c r="E25" s="14">
        <v>1</v>
      </c>
      <c r="F25" s="18">
        <f t="shared" si="1"/>
        <v>10000</v>
      </c>
      <c r="G25" s="18">
        <f>INDEX(章节关卡!$D$4:$AA$123,掉落填表!B25-2000,(掉落填表!E25-1)*4+2)</f>
        <v>1401002</v>
      </c>
      <c r="H25" s="18">
        <f t="shared" si="2"/>
        <v>300</v>
      </c>
      <c r="L25" s="18">
        <f>INDEX(章节关卡!$D$4:$AA$123,掉落填表!B25-2000,(掉落填表!E25-1)*4+4)*$W$4</f>
        <v>300</v>
      </c>
      <c r="P25" s="18">
        <f t="shared" si="0"/>
        <v>20100001</v>
      </c>
      <c r="Q25" s="18" t="str">
        <f>G25&amp;"#"&amp;H25&amp;"#"&amp;VLOOKUP(G25,章节关卡!$AN$3:$AO$36,2,FALSE)</f>
        <v>1401002#300#14</v>
      </c>
    </row>
    <row r="26" spans="1:17" s="24" customFormat="1" ht="17.100000000000001" customHeight="1" x14ac:dyDescent="0.2">
      <c r="A26" s="14">
        <v>23</v>
      </c>
      <c r="B26" s="14">
        <v>2010</v>
      </c>
      <c r="C26" s="14" t="s">
        <v>993</v>
      </c>
      <c r="D26" s="14" t="s">
        <v>969</v>
      </c>
      <c r="E26" s="14">
        <v>2</v>
      </c>
      <c r="F26" s="18">
        <f t="shared" si="1"/>
        <v>10000</v>
      </c>
      <c r="G26" s="18">
        <f>INDEX(章节关卡!$D$4:$AA$123,掉落填表!B26-2000,(掉落填表!E26-1)*4+2)</f>
        <v>1401004</v>
      </c>
      <c r="H26" s="18">
        <f t="shared" si="2"/>
        <v>120</v>
      </c>
      <c r="L26" s="18">
        <f>INDEX(章节关卡!$D$4:$AA$123,掉落填表!B26-2000,(掉落填表!E26-1)*4+4)*$W$4</f>
        <v>120</v>
      </c>
      <c r="P26" s="18">
        <f t="shared" si="0"/>
        <v>20100002</v>
      </c>
      <c r="Q26" s="18" t="str">
        <f>G26&amp;"#"&amp;H26&amp;"#"&amp;VLOOKUP(G26,章节关卡!$AN$3:$AO$36,2,FALSE)</f>
        <v>1401004#120#14</v>
      </c>
    </row>
    <row r="27" spans="1:17" s="24" customFormat="1" ht="17.100000000000001" customHeight="1" x14ac:dyDescent="0.2">
      <c r="A27" s="14">
        <v>24</v>
      </c>
      <c r="B27" s="14">
        <v>2010</v>
      </c>
      <c r="C27" s="14" t="s">
        <v>994</v>
      </c>
      <c r="D27" s="14" t="s">
        <v>969</v>
      </c>
      <c r="E27" s="14">
        <v>3</v>
      </c>
      <c r="F27" s="18">
        <f t="shared" si="1"/>
        <v>10000</v>
      </c>
      <c r="G27" s="18">
        <f>INDEX(章节关卡!$D$4:$AA$123,掉落填表!B27-2000,(掉落填表!E27-1)*4+2)</f>
        <v>1603004</v>
      </c>
      <c r="H27" s="18">
        <f t="shared" si="2"/>
        <v>20</v>
      </c>
      <c r="L27" s="18">
        <f>INDEX(章节关卡!$D$4:$AA$123,掉落填表!B27-2000,(掉落填表!E27-1)*4+4)*$W$4</f>
        <v>20</v>
      </c>
      <c r="P27" s="18">
        <f t="shared" si="0"/>
        <v>20100003</v>
      </c>
      <c r="Q27" s="18" t="str">
        <f>G27&amp;"#"&amp;H27&amp;"#"&amp;VLOOKUP(G27,章节关卡!$AN$3:$AO$36,2,FALSE)</f>
        <v>1603004#20#16</v>
      </c>
    </row>
    <row r="28" spans="1:17" ht="17.100000000000001" customHeight="1" x14ac:dyDescent="0.2">
      <c r="A28" s="14">
        <v>25</v>
      </c>
      <c r="B28" s="14">
        <v>2011</v>
      </c>
      <c r="C28" s="14" t="s">
        <v>995</v>
      </c>
      <c r="D28" s="14" t="s">
        <v>969</v>
      </c>
      <c r="E28" s="14">
        <v>1</v>
      </c>
      <c r="F28" s="18">
        <f t="shared" si="1"/>
        <v>10000</v>
      </c>
      <c r="G28" s="18">
        <f>INDEX(章节关卡!$D$4:$AA$123,掉落填表!B28-2000,(掉落填表!E28-1)*4+2)</f>
        <v>1401002</v>
      </c>
      <c r="H28" s="18">
        <f t="shared" si="2"/>
        <v>300</v>
      </c>
      <c r="L28" s="18">
        <f>INDEX(章节关卡!$D$4:$AA$123,掉落填表!B28-2000,(掉落填表!E28-1)*4+4)*$W$4</f>
        <v>300</v>
      </c>
      <c r="P28" s="18">
        <f t="shared" si="0"/>
        <v>20110001</v>
      </c>
      <c r="Q28" s="18" t="str">
        <f>G28&amp;"#"&amp;H28&amp;"#"&amp;VLOOKUP(G28,章节关卡!$AN$3:$AO$36,2,FALSE)</f>
        <v>1401002#300#14</v>
      </c>
    </row>
    <row r="29" spans="1:17" s="24" customFormat="1" ht="17.100000000000001" customHeight="1" x14ac:dyDescent="0.2">
      <c r="A29" s="14">
        <v>26</v>
      </c>
      <c r="B29" s="14">
        <v>2011</v>
      </c>
      <c r="C29" s="14" t="s">
        <v>996</v>
      </c>
      <c r="D29" s="14" t="s">
        <v>969</v>
      </c>
      <c r="E29" s="14">
        <v>2</v>
      </c>
      <c r="F29" s="18">
        <f t="shared" si="1"/>
        <v>10000</v>
      </c>
      <c r="G29" s="18">
        <f>INDEX(章节关卡!$D$4:$AA$123,掉落填表!B29-2000,(掉落填表!E29-1)*4+2)</f>
        <v>1401003</v>
      </c>
      <c r="H29" s="18">
        <f t="shared" si="2"/>
        <v>120</v>
      </c>
      <c r="L29" s="18">
        <f>INDEX(章节关卡!$D$4:$AA$123,掉落填表!B29-2000,(掉落填表!E29-1)*4+4)*$W$4</f>
        <v>120</v>
      </c>
      <c r="P29" s="18">
        <f t="shared" si="0"/>
        <v>20110002</v>
      </c>
      <c r="Q29" s="18" t="str">
        <f>G29&amp;"#"&amp;H29&amp;"#"&amp;VLOOKUP(G29,章节关卡!$AN$3:$AO$36,2,FALSE)</f>
        <v>1401003#120#14</v>
      </c>
    </row>
    <row r="30" spans="1:17" s="24" customFormat="1" ht="17.100000000000001" customHeight="1" x14ac:dyDescent="0.2">
      <c r="A30" s="14">
        <v>27</v>
      </c>
      <c r="B30" s="14">
        <v>2011</v>
      </c>
      <c r="C30" s="14" t="s">
        <v>997</v>
      </c>
      <c r="D30" s="14" t="s">
        <v>969</v>
      </c>
      <c r="E30" s="14">
        <v>3</v>
      </c>
      <c r="F30" s="18">
        <f t="shared" si="1"/>
        <v>10000</v>
      </c>
      <c r="G30" s="18">
        <f>INDEX(章节关卡!$D$4:$AA$123,掉落填表!B30-2000,(掉落填表!E30-1)*4+2)</f>
        <v>1603004</v>
      </c>
      <c r="H30" s="18">
        <f t="shared" si="2"/>
        <v>20</v>
      </c>
      <c r="L30" s="18">
        <f>INDEX(章节关卡!$D$4:$AA$123,掉落填表!B30-2000,(掉落填表!E30-1)*4+4)*$W$4</f>
        <v>20</v>
      </c>
      <c r="P30" s="18">
        <f t="shared" si="0"/>
        <v>20110003</v>
      </c>
      <c r="Q30" s="18" t="str">
        <f>G30&amp;"#"&amp;H30&amp;"#"&amp;VLOOKUP(G30,章节关卡!$AN$3:$AO$36,2,FALSE)</f>
        <v>1603004#20#16</v>
      </c>
    </row>
    <row r="31" spans="1:17" ht="17.100000000000001" customHeight="1" x14ac:dyDescent="0.2">
      <c r="A31" s="14">
        <v>28</v>
      </c>
      <c r="B31" s="14">
        <v>2012</v>
      </c>
      <c r="C31" s="14" t="s">
        <v>998</v>
      </c>
      <c r="D31" s="14" t="s">
        <v>969</v>
      </c>
      <c r="E31" s="14">
        <v>1</v>
      </c>
      <c r="F31" s="18">
        <f t="shared" si="1"/>
        <v>10000</v>
      </c>
      <c r="G31" s="18">
        <f>INDEX(章节关卡!$D$4:$AA$123,掉落填表!B31-2000,(掉落填表!E31-1)*4+2)</f>
        <v>1401002</v>
      </c>
      <c r="H31" s="18">
        <f t="shared" si="2"/>
        <v>300</v>
      </c>
      <c r="L31" s="18">
        <f>INDEX(章节关卡!$D$4:$AA$123,掉落填表!B31-2000,(掉落填表!E31-1)*4+4)*$W$4</f>
        <v>300</v>
      </c>
      <c r="P31" s="18">
        <f t="shared" si="0"/>
        <v>20120001</v>
      </c>
      <c r="Q31" s="18" t="str">
        <f>G31&amp;"#"&amp;H31&amp;"#"&amp;VLOOKUP(G31,章节关卡!$AN$3:$AO$36,2,FALSE)</f>
        <v>1401002#300#14</v>
      </c>
    </row>
    <row r="32" spans="1:17" s="24" customFormat="1" ht="17.100000000000001" customHeight="1" x14ac:dyDescent="0.2">
      <c r="A32" s="14">
        <v>29</v>
      </c>
      <c r="B32" s="14">
        <v>2012</v>
      </c>
      <c r="C32" s="14" t="s">
        <v>999</v>
      </c>
      <c r="D32" s="14" t="s">
        <v>969</v>
      </c>
      <c r="E32" s="14">
        <v>2</v>
      </c>
      <c r="F32" s="18">
        <f t="shared" si="1"/>
        <v>10000</v>
      </c>
      <c r="G32" s="18">
        <f>INDEX(章节关卡!$D$4:$AA$123,掉落填表!B32-2000,(掉落填表!E32-1)*4+2)</f>
        <v>1401004</v>
      </c>
      <c r="H32" s="18">
        <f t="shared" si="2"/>
        <v>120</v>
      </c>
      <c r="L32" s="18">
        <f>INDEX(章节关卡!$D$4:$AA$123,掉落填表!B32-2000,(掉落填表!E32-1)*4+4)*$W$4</f>
        <v>120</v>
      </c>
      <c r="P32" s="18">
        <f t="shared" si="0"/>
        <v>20120002</v>
      </c>
      <c r="Q32" s="18" t="str">
        <f>G32&amp;"#"&amp;H32&amp;"#"&amp;VLOOKUP(G32,章节关卡!$AN$3:$AO$36,2,FALSE)</f>
        <v>1401004#120#14</v>
      </c>
    </row>
    <row r="33" spans="1:17" s="24" customFormat="1" ht="17.100000000000001" customHeight="1" x14ac:dyDescent="0.2">
      <c r="A33" s="14">
        <v>30</v>
      </c>
      <c r="B33" s="14">
        <v>2012</v>
      </c>
      <c r="C33" s="14" t="s">
        <v>1000</v>
      </c>
      <c r="D33" s="14" t="s">
        <v>969</v>
      </c>
      <c r="E33" s="14">
        <v>3</v>
      </c>
      <c r="F33" s="18">
        <f t="shared" si="1"/>
        <v>10000</v>
      </c>
      <c r="G33" s="18">
        <f>INDEX(章节关卡!$D$4:$AA$123,掉落填表!B33-2000,(掉落填表!E33-1)*4+2)</f>
        <v>1603001</v>
      </c>
      <c r="H33" s="18">
        <f t="shared" si="2"/>
        <v>20</v>
      </c>
      <c r="L33" s="18">
        <f>INDEX(章节关卡!$D$4:$AA$123,掉落填表!B33-2000,(掉落填表!E33-1)*4+4)*$W$4</f>
        <v>20</v>
      </c>
      <c r="P33" s="18">
        <f t="shared" si="0"/>
        <v>20120003</v>
      </c>
      <c r="Q33" s="18" t="str">
        <f>G33&amp;"#"&amp;H33&amp;"#"&amp;VLOOKUP(G33,章节关卡!$AN$3:$AO$36,2,FALSE)</f>
        <v>1603001#20#16</v>
      </c>
    </row>
    <row r="34" spans="1:17" ht="17.100000000000001" customHeight="1" x14ac:dyDescent="0.2">
      <c r="A34" s="14">
        <v>31</v>
      </c>
      <c r="B34" s="14">
        <v>2013</v>
      </c>
      <c r="C34" s="14" t="s">
        <v>1001</v>
      </c>
      <c r="D34" s="14" t="s">
        <v>969</v>
      </c>
      <c r="E34" s="14">
        <v>1</v>
      </c>
      <c r="F34" s="18">
        <f t="shared" si="1"/>
        <v>10000</v>
      </c>
      <c r="G34" s="18">
        <f>INDEX(章节关卡!$D$4:$AA$123,掉落填表!B34-2000,(掉落填表!E34-1)*4+2)</f>
        <v>1401002</v>
      </c>
      <c r="H34" s="18">
        <f t="shared" si="2"/>
        <v>300</v>
      </c>
      <c r="L34" s="18">
        <f>INDEX(章节关卡!$D$4:$AA$123,掉落填表!B34-2000,(掉落填表!E34-1)*4+4)*$W$4</f>
        <v>300</v>
      </c>
      <c r="P34" s="18">
        <f t="shared" si="0"/>
        <v>20130001</v>
      </c>
      <c r="Q34" s="18" t="str">
        <f>G34&amp;"#"&amp;H34&amp;"#"&amp;VLOOKUP(G34,章节关卡!$AN$3:$AO$36,2,FALSE)</f>
        <v>1401002#300#14</v>
      </c>
    </row>
    <row r="35" spans="1:17" s="24" customFormat="1" ht="17.100000000000001" customHeight="1" x14ac:dyDescent="0.2">
      <c r="A35" s="14">
        <v>32</v>
      </c>
      <c r="B35" s="14">
        <v>2013</v>
      </c>
      <c r="C35" s="14" t="s">
        <v>1002</v>
      </c>
      <c r="D35" s="14" t="s">
        <v>969</v>
      </c>
      <c r="E35" s="14">
        <v>2</v>
      </c>
      <c r="F35" s="18">
        <f t="shared" si="1"/>
        <v>10000</v>
      </c>
      <c r="G35" s="18">
        <f>INDEX(章节关卡!$D$4:$AA$123,掉落填表!B35-2000,(掉落填表!E35-1)*4+2)</f>
        <v>1401003</v>
      </c>
      <c r="H35" s="18">
        <f t="shared" si="2"/>
        <v>120</v>
      </c>
      <c r="L35" s="18">
        <f>INDEX(章节关卡!$D$4:$AA$123,掉落填表!B35-2000,(掉落填表!E35-1)*4+4)*$W$4</f>
        <v>120</v>
      </c>
      <c r="P35" s="18">
        <f t="shared" si="0"/>
        <v>20130002</v>
      </c>
      <c r="Q35" s="18" t="str">
        <f>G35&amp;"#"&amp;H35&amp;"#"&amp;VLOOKUP(G35,章节关卡!$AN$3:$AO$36,2,FALSE)</f>
        <v>1401003#120#14</v>
      </c>
    </row>
    <row r="36" spans="1:17" s="24" customFormat="1" ht="17.100000000000001" customHeight="1" x14ac:dyDescent="0.2">
      <c r="A36" s="14">
        <v>33</v>
      </c>
      <c r="B36" s="14">
        <v>2013</v>
      </c>
      <c r="C36" s="14" t="s">
        <v>1003</v>
      </c>
      <c r="D36" s="14" t="s">
        <v>969</v>
      </c>
      <c r="E36" s="14">
        <v>3</v>
      </c>
      <c r="F36" s="18">
        <f t="shared" si="1"/>
        <v>10000</v>
      </c>
      <c r="G36" s="18">
        <f>INDEX(章节关卡!$D$4:$AA$123,掉落填表!B36-2000,(掉落填表!E36-1)*4+2)</f>
        <v>1603004</v>
      </c>
      <c r="H36" s="18">
        <f t="shared" si="2"/>
        <v>20</v>
      </c>
      <c r="L36" s="18">
        <f>INDEX(章节关卡!$D$4:$AA$123,掉落填表!B36-2000,(掉落填表!E36-1)*4+4)*$W$4</f>
        <v>20</v>
      </c>
      <c r="P36" s="18">
        <f t="shared" si="0"/>
        <v>20130003</v>
      </c>
      <c r="Q36" s="18" t="str">
        <f>G36&amp;"#"&amp;H36&amp;"#"&amp;VLOOKUP(G36,章节关卡!$AN$3:$AO$36,2,FALSE)</f>
        <v>1603004#20#16</v>
      </c>
    </row>
    <row r="37" spans="1:17" ht="17.100000000000001" customHeight="1" x14ac:dyDescent="0.2">
      <c r="A37" s="14">
        <v>34</v>
      </c>
      <c r="B37" s="14">
        <v>2014</v>
      </c>
      <c r="C37" s="14" t="s">
        <v>1004</v>
      </c>
      <c r="D37" s="14" t="s">
        <v>969</v>
      </c>
      <c r="E37" s="14">
        <v>1</v>
      </c>
      <c r="F37" s="18">
        <f t="shared" si="1"/>
        <v>10000</v>
      </c>
      <c r="G37" s="18">
        <f>INDEX(章节关卡!$D$4:$AA$123,掉落填表!B37-2000,(掉落填表!E37-1)*4+2)</f>
        <v>1401002</v>
      </c>
      <c r="H37" s="18">
        <f t="shared" si="2"/>
        <v>300</v>
      </c>
      <c r="L37" s="18">
        <f>INDEX(章节关卡!$D$4:$AA$123,掉落填表!B37-2000,(掉落填表!E37-1)*4+4)*$W$4</f>
        <v>300</v>
      </c>
      <c r="P37" s="18">
        <f t="shared" si="0"/>
        <v>20140001</v>
      </c>
      <c r="Q37" s="18" t="str">
        <f>G37&amp;"#"&amp;H37&amp;"#"&amp;VLOOKUP(G37,章节关卡!$AN$3:$AO$36,2,FALSE)</f>
        <v>1401002#300#14</v>
      </c>
    </row>
    <row r="38" spans="1:17" s="24" customFormat="1" ht="17.100000000000001" customHeight="1" x14ac:dyDescent="0.2">
      <c r="A38" s="14">
        <v>35</v>
      </c>
      <c r="B38" s="14">
        <v>2014</v>
      </c>
      <c r="C38" s="14" t="s">
        <v>1005</v>
      </c>
      <c r="D38" s="14" t="s">
        <v>969</v>
      </c>
      <c r="E38" s="14">
        <v>2</v>
      </c>
      <c r="F38" s="18">
        <f t="shared" si="1"/>
        <v>10000</v>
      </c>
      <c r="G38" s="18">
        <f>INDEX(章节关卡!$D$4:$AA$123,掉落填表!B38-2000,(掉落填表!E38-1)*4+2)</f>
        <v>1401004</v>
      </c>
      <c r="H38" s="18">
        <f t="shared" si="2"/>
        <v>120</v>
      </c>
      <c r="L38" s="18">
        <f>INDEX(章节关卡!$D$4:$AA$123,掉落填表!B38-2000,(掉落填表!E38-1)*4+4)*$W$4</f>
        <v>120</v>
      </c>
      <c r="P38" s="18">
        <f t="shared" si="0"/>
        <v>20140002</v>
      </c>
      <c r="Q38" s="18" t="str">
        <f>G38&amp;"#"&amp;H38&amp;"#"&amp;VLOOKUP(G38,章节关卡!$AN$3:$AO$36,2,FALSE)</f>
        <v>1401004#120#14</v>
      </c>
    </row>
    <row r="39" spans="1:17" s="24" customFormat="1" ht="17.100000000000001" customHeight="1" x14ac:dyDescent="0.2">
      <c r="A39" s="14">
        <v>36</v>
      </c>
      <c r="B39" s="14">
        <v>2014</v>
      </c>
      <c r="C39" s="14" t="s">
        <v>1006</v>
      </c>
      <c r="D39" s="14" t="s">
        <v>969</v>
      </c>
      <c r="E39" s="14">
        <v>3</v>
      </c>
      <c r="F39" s="18">
        <f t="shared" si="1"/>
        <v>10000</v>
      </c>
      <c r="G39" s="18">
        <f>INDEX(章节关卡!$D$4:$AA$123,掉落填表!B39-2000,(掉落填表!E39-1)*4+2)</f>
        <v>1603001</v>
      </c>
      <c r="H39" s="18">
        <f t="shared" si="2"/>
        <v>20</v>
      </c>
      <c r="L39" s="18">
        <f>INDEX(章节关卡!$D$4:$AA$123,掉落填表!B39-2000,(掉落填表!E39-1)*4+4)*$W$4</f>
        <v>20</v>
      </c>
      <c r="P39" s="18">
        <f t="shared" si="0"/>
        <v>20140003</v>
      </c>
      <c r="Q39" s="18" t="str">
        <f>G39&amp;"#"&amp;H39&amp;"#"&amp;VLOOKUP(G39,章节关卡!$AN$3:$AO$36,2,FALSE)</f>
        <v>1603001#20#16</v>
      </c>
    </row>
    <row r="40" spans="1:17" ht="17.100000000000001" customHeight="1" x14ac:dyDescent="0.2">
      <c r="A40" s="14">
        <v>37</v>
      </c>
      <c r="B40" s="14">
        <v>2015</v>
      </c>
      <c r="C40" s="14" t="s">
        <v>1007</v>
      </c>
      <c r="D40" s="14" t="s">
        <v>969</v>
      </c>
      <c r="E40" s="14">
        <v>1</v>
      </c>
      <c r="F40" s="18">
        <f t="shared" si="1"/>
        <v>10000</v>
      </c>
      <c r="G40" s="18">
        <f>INDEX(章节关卡!$D$4:$AA$123,掉落填表!B40-2000,(掉落填表!E40-1)*4+2)</f>
        <v>1401002</v>
      </c>
      <c r="H40" s="18">
        <f t="shared" si="2"/>
        <v>300</v>
      </c>
      <c r="L40" s="18">
        <f>INDEX(章节关卡!$D$4:$AA$123,掉落填表!B40-2000,(掉落填表!E40-1)*4+4)*$W$4</f>
        <v>300</v>
      </c>
      <c r="P40" s="18">
        <f t="shared" si="0"/>
        <v>20150001</v>
      </c>
      <c r="Q40" s="18" t="str">
        <f>G40&amp;"#"&amp;H40&amp;"#"&amp;VLOOKUP(G40,章节关卡!$AN$3:$AO$36,2,FALSE)</f>
        <v>1401002#300#14</v>
      </c>
    </row>
    <row r="41" spans="1:17" s="24" customFormat="1" ht="17.100000000000001" customHeight="1" x14ac:dyDescent="0.2">
      <c r="A41" s="14">
        <v>38</v>
      </c>
      <c r="B41" s="14">
        <v>2015</v>
      </c>
      <c r="C41" s="14" t="s">
        <v>1008</v>
      </c>
      <c r="D41" s="14" t="s">
        <v>969</v>
      </c>
      <c r="E41" s="14">
        <v>2</v>
      </c>
      <c r="F41" s="18">
        <f t="shared" si="1"/>
        <v>10000</v>
      </c>
      <c r="G41" s="18">
        <f>INDEX(章节关卡!$D$4:$AA$123,掉落填表!B41-2000,(掉落填表!E41-1)*4+2)</f>
        <v>1603004</v>
      </c>
      <c r="H41" s="18">
        <f t="shared" si="2"/>
        <v>20</v>
      </c>
      <c r="L41" s="18">
        <f>INDEX(章节关卡!$D$4:$AA$123,掉落填表!B41-2000,(掉落填表!E41-1)*4+4)*$W$4</f>
        <v>20</v>
      </c>
      <c r="P41" s="18">
        <f t="shared" si="0"/>
        <v>20150002</v>
      </c>
      <c r="Q41" s="18" t="str">
        <f>G41&amp;"#"&amp;H41&amp;"#"&amp;VLOOKUP(G41,章节关卡!$AN$3:$AO$36,2,FALSE)</f>
        <v>1603004#20#16</v>
      </c>
    </row>
    <row r="42" spans="1:17" s="24" customFormat="1" ht="17.100000000000001" customHeight="1" x14ac:dyDescent="0.2">
      <c r="A42" s="14">
        <v>39</v>
      </c>
      <c r="B42" s="14">
        <v>2015</v>
      </c>
      <c r="C42" s="14" t="s">
        <v>1009</v>
      </c>
      <c r="D42" s="14" t="s">
        <v>969</v>
      </c>
      <c r="E42" s="14">
        <v>3</v>
      </c>
      <c r="F42" s="18">
        <f t="shared" si="1"/>
        <v>10000</v>
      </c>
      <c r="G42" s="18">
        <f>INDEX(章节关卡!$D$4:$AA$123,掉落填表!B42-2000,(掉落填表!E42-1)*4+2)</f>
        <v>1603001</v>
      </c>
      <c r="H42" s="18">
        <f t="shared" si="2"/>
        <v>20</v>
      </c>
      <c r="L42" s="18">
        <f>INDEX(章节关卡!$D$4:$AA$123,掉落填表!B42-2000,(掉落填表!E42-1)*4+4)*$W$4</f>
        <v>20</v>
      </c>
      <c r="P42" s="18">
        <f t="shared" si="0"/>
        <v>20150003</v>
      </c>
      <c r="Q42" s="18" t="str">
        <f>G42&amp;"#"&amp;H42&amp;"#"&amp;VLOOKUP(G42,章节关卡!$AN$3:$AO$36,2,FALSE)</f>
        <v>1603001#20#16</v>
      </c>
    </row>
    <row r="43" spans="1:17" ht="17.100000000000001" customHeight="1" x14ac:dyDescent="0.2">
      <c r="A43" s="14">
        <v>40</v>
      </c>
      <c r="B43" s="14">
        <v>2016</v>
      </c>
      <c r="C43" s="14" t="s">
        <v>1010</v>
      </c>
      <c r="D43" s="14" t="s">
        <v>969</v>
      </c>
      <c r="E43" s="14">
        <v>1</v>
      </c>
      <c r="F43" s="18">
        <f t="shared" si="1"/>
        <v>10000</v>
      </c>
      <c r="G43" s="18">
        <f>INDEX(章节关卡!$D$4:$AA$123,掉落填表!B43-2000,(掉落填表!E43-1)*4+2)</f>
        <v>1401002</v>
      </c>
      <c r="H43" s="18">
        <f t="shared" si="2"/>
        <v>400</v>
      </c>
      <c r="L43" s="18">
        <f>INDEX(章节关卡!$D$4:$AA$123,掉落填表!B43-2000,(掉落填表!E43-1)*4+4)*$W$4</f>
        <v>400</v>
      </c>
      <c r="P43" s="18">
        <f t="shared" si="0"/>
        <v>20160001</v>
      </c>
      <c r="Q43" s="18" t="str">
        <f>G43&amp;"#"&amp;H43&amp;"#"&amp;VLOOKUP(G43,章节关卡!$AN$3:$AO$36,2,FALSE)</f>
        <v>1401002#400#14</v>
      </c>
    </row>
    <row r="44" spans="1:17" s="24" customFormat="1" ht="17.100000000000001" customHeight="1" x14ac:dyDescent="0.2">
      <c r="A44" s="14">
        <v>41</v>
      </c>
      <c r="B44" s="14">
        <v>2016</v>
      </c>
      <c r="C44" s="14" t="s">
        <v>1011</v>
      </c>
      <c r="D44" s="14" t="s">
        <v>969</v>
      </c>
      <c r="E44" s="14">
        <v>2</v>
      </c>
      <c r="F44" s="18">
        <f t="shared" si="1"/>
        <v>10000</v>
      </c>
      <c r="G44" s="18">
        <f>INDEX(章节关卡!$D$4:$AA$123,掉落填表!B44-2000,(掉落填表!E44-1)*4+2)</f>
        <v>1401003</v>
      </c>
      <c r="H44" s="18">
        <f t="shared" si="2"/>
        <v>140</v>
      </c>
      <c r="L44" s="18">
        <f>INDEX(章节关卡!$D$4:$AA$123,掉落填表!B44-2000,(掉落填表!E44-1)*4+4)*$W$4</f>
        <v>140</v>
      </c>
      <c r="P44" s="18">
        <f t="shared" si="0"/>
        <v>20160002</v>
      </c>
      <c r="Q44" s="18" t="str">
        <f>G44&amp;"#"&amp;H44&amp;"#"&amp;VLOOKUP(G44,章节关卡!$AN$3:$AO$36,2,FALSE)</f>
        <v>1401003#140#14</v>
      </c>
    </row>
    <row r="45" spans="1:17" s="24" customFormat="1" ht="17.100000000000001" customHeight="1" x14ac:dyDescent="0.2">
      <c r="A45" s="14">
        <v>42</v>
      </c>
      <c r="B45" s="14">
        <v>2016</v>
      </c>
      <c r="C45" s="14" t="s">
        <v>1012</v>
      </c>
      <c r="D45" s="14" t="s">
        <v>969</v>
      </c>
      <c r="E45" s="14">
        <v>3</v>
      </c>
      <c r="F45" s="18">
        <f t="shared" si="1"/>
        <v>10000</v>
      </c>
      <c r="G45" s="18">
        <f>INDEX(章节关卡!$D$4:$AA$123,掉落填表!B45-2000,(掉落填表!E45-1)*4+2)</f>
        <v>1603004</v>
      </c>
      <c r="H45" s="18">
        <f t="shared" si="2"/>
        <v>40</v>
      </c>
      <c r="L45" s="18">
        <f>INDEX(章节关卡!$D$4:$AA$123,掉落填表!B45-2000,(掉落填表!E45-1)*4+4)*$W$4</f>
        <v>40</v>
      </c>
      <c r="P45" s="18">
        <f t="shared" si="0"/>
        <v>20160003</v>
      </c>
      <c r="Q45" s="18" t="str">
        <f>G45&amp;"#"&amp;H45&amp;"#"&amp;VLOOKUP(G45,章节关卡!$AN$3:$AO$36,2,FALSE)</f>
        <v>1603004#40#16</v>
      </c>
    </row>
    <row r="46" spans="1:17" ht="17.100000000000001" customHeight="1" x14ac:dyDescent="0.2">
      <c r="A46" s="14">
        <v>43</v>
      </c>
      <c r="B46" s="14">
        <v>2017</v>
      </c>
      <c r="C46" s="14" t="s">
        <v>1013</v>
      </c>
      <c r="D46" s="14" t="s">
        <v>969</v>
      </c>
      <c r="E46" s="14">
        <v>1</v>
      </c>
      <c r="F46" s="18">
        <f t="shared" si="1"/>
        <v>10000</v>
      </c>
      <c r="G46" s="18">
        <f>INDEX(章节关卡!$D$4:$AA$123,掉落填表!B46-2000,(掉落填表!E46-1)*4+2)</f>
        <v>1401002</v>
      </c>
      <c r="H46" s="18">
        <f t="shared" si="2"/>
        <v>400</v>
      </c>
      <c r="L46" s="18">
        <f>INDEX(章节关卡!$D$4:$AA$123,掉落填表!B46-2000,(掉落填表!E46-1)*4+4)*$W$4</f>
        <v>400</v>
      </c>
      <c r="P46" s="18">
        <f t="shared" si="0"/>
        <v>20170001</v>
      </c>
      <c r="Q46" s="18" t="str">
        <f>G46&amp;"#"&amp;H46&amp;"#"&amp;VLOOKUP(G46,章节关卡!$AN$3:$AO$36,2,FALSE)</f>
        <v>1401002#400#14</v>
      </c>
    </row>
    <row r="47" spans="1:17" s="24" customFormat="1" ht="17.100000000000001" customHeight="1" x14ac:dyDescent="0.2">
      <c r="A47" s="14">
        <v>44</v>
      </c>
      <c r="B47" s="14">
        <v>2017</v>
      </c>
      <c r="C47" s="14" t="s">
        <v>1014</v>
      </c>
      <c r="D47" s="14" t="s">
        <v>969</v>
      </c>
      <c r="E47" s="14">
        <v>2</v>
      </c>
      <c r="F47" s="18">
        <f t="shared" si="1"/>
        <v>10000</v>
      </c>
      <c r="G47" s="18">
        <f>INDEX(章节关卡!$D$4:$AA$123,掉落填表!B47-2000,(掉落填表!E47-1)*4+2)</f>
        <v>1401004</v>
      </c>
      <c r="H47" s="18">
        <f t="shared" si="2"/>
        <v>140</v>
      </c>
      <c r="L47" s="18">
        <f>INDEX(章节关卡!$D$4:$AA$123,掉落填表!B47-2000,(掉落填表!E47-1)*4+4)*$W$4</f>
        <v>140</v>
      </c>
      <c r="P47" s="18">
        <f t="shared" si="0"/>
        <v>20170002</v>
      </c>
      <c r="Q47" s="18" t="str">
        <f>G47&amp;"#"&amp;H47&amp;"#"&amp;VLOOKUP(G47,章节关卡!$AN$3:$AO$36,2,FALSE)</f>
        <v>1401004#140#14</v>
      </c>
    </row>
    <row r="48" spans="1:17" s="24" customFormat="1" ht="17.100000000000001" customHeight="1" x14ac:dyDescent="0.2">
      <c r="A48" s="14">
        <v>45</v>
      </c>
      <c r="B48" s="14">
        <v>2017</v>
      </c>
      <c r="C48" s="14" t="s">
        <v>1015</v>
      </c>
      <c r="D48" s="14" t="s">
        <v>969</v>
      </c>
      <c r="E48" s="14">
        <v>3</v>
      </c>
      <c r="F48" s="18">
        <f t="shared" si="1"/>
        <v>10000</v>
      </c>
      <c r="G48" s="18">
        <f>INDEX(章节关卡!$D$4:$AA$123,掉落填表!B48-2000,(掉落填表!E48-1)*4+2)</f>
        <v>1603001</v>
      </c>
      <c r="H48" s="18">
        <f t="shared" si="2"/>
        <v>40</v>
      </c>
      <c r="L48" s="18">
        <f>INDEX(章节关卡!$D$4:$AA$123,掉落填表!B48-2000,(掉落填表!E48-1)*4+4)*$W$4</f>
        <v>40</v>
      </c>
      <c r="P48" s="18">
        <f t="shared" si="0"/>
        <v>20170003</v>
      </c>
      <c r="Q48" s="18" t="str">
        <f>G48&amp;"#"&amp;H48&amp;"#"&amp;VLOOKUP(G48,章节关卡!$AN$3:$AO$36,2,FALSE)</f>
        <v>1603001#40#16</v>
      </c>
    </row>
    <row r="49" spans="1:17" ht="17.100000000000001" customHeight="1" x14ac:dyDescent="0.2">
      <c r="A49" s="14">
        <v>46</v>
      </c>
      <c r="B49" s="14">
        <v>2018</v>
      </c>
      <c r="C49" s="14" t="s">
        <v>1016</v>
      </c>
      <c r="D49" s="14" t="s">
        <v>969</v>
      </c>
      <c r="E49" s="14">
        <v>1</v>
      </c>
      <c r="F49" s="18">
        <f t="shared" si="1"/>
        <v>10000</v>
      </c>
      <c r="G49" s="18">
        <f>INDEX(章节关卡!$D$4:$AA$123,掉落填表!B49-2000,(掉落填表!E49-1)*4+2)</f>
        <v>1401002</v>
      </c>
      <c r="H49" s="18">
        <f t="shared" si="2"/>
        <v>400</v>
      </c>
      <c r="L49" s="18">
        <f>INDEX(章节关卡!$D$4:$AA$123,掉落填表!B49-2000,(掉落填表!E49-1)*4+4)*$W$4</f>
        <v>400</v>
      </c>
      <c r="P49" s="18">
        <f t="shared" si="0"/>
        <v>20180001</v>
      </c>
      <c r="Q49" s="18" t="str">
        <f>G49&amp;"#"&amp;H49&amp;"#"&amp;VLOOKUP(G49,章节关卡!$AN$3:$AO$36,2,FALSE)</f>
        <v>1401002#400#14</v>
      </c>
    </row>
    <row r="50" spans="1:17" s="24" customFormat="1" ht="17.100000000000001" customHeight="1" x14ac:dyDescent="0.2">
      <c r="A50" s="14">
        <v>47</v>
      </c>
      <c r="B50" s="14">
        <v>2018</v>
      </c>
      <c r="C50" s="14" t="s">
        <v>1017</v>
      </c>
      <c r="D50" s="14" t="s">
        <v>969</v>
      </c>
      <c r="E50" s="14">
        <v>2</v>
      </c>
      <c r="F50" s="18">
        <f t="shared" si="1"/>
        <v>10000</v>
      </c>
      <c r="G50" s="18">
        <f>INDEX(章节关卡!$D$4:$AA$123,掉落填表!B50-2000,(掉落填表!E50-1)*4+2)</f>
        <v>1401003</v>
      </c>
      <c r="H50" s="18">
        <f t="shared" si="2"/>
        <v>140</v>
      </c>
      <c r="L50" s="18">
        <f>INDEX(章节关卡!$D$4:$AA$123,掉落填表!B50-2000,(掉落填表!E50-1)*4+4)*$W$4</f>
        <v>140</v>
      </c>
      <c r="P50" s="18">
        <f t="shared" si="0"/>
        <v>20180002</v>
      </c>
      <c r="Q50" s="18" t="str">
        <f>G50&amp;"#"&amp;H50&amp;"#"&amp;VLOOKUP(G50,章节关卡!$AN$3:$AO$36,2,FALSE)</f>
        <v>1401003#140#14</v>
      </c>
    </row>
    <row r="51" spans="1:17" s="24" customFormat="1" ht="17.100000000000001" customHeight="1" x14ac:dyDescent="0.2">
      <c r="A51" s="14">
        <v>48</v>
      </c>
      <c r="B51" s="14">
        <v>2018</v>
      </c>
      <c r="C51" s="14" t="s">
        <v>972</v>
      </c>
      <c r="D51" s="14" t="s">
        <v>969</v>
      </c>
      <c r="E51" s="14">
        <v>3</v>
      </c>
      <c r="F51" s="18">
        <f t="shared" si="1"/>
        <v>10000</v>
      </c>
      <c r="G51" s="18">
        <f>INDEX(章节关卡!$D$4:$AA$123,掉落填表!B51-2000,(掉落填表!E51-1)*4+2)</f>
        <v>1603004</v>
      </c>
      <c r="H51" s="18">
        <f t="shared" si="2"/>
        <v>40</v>
      </c>
      <c r="L51" s="18">
        <f>INDEX(章节关卡!$D$4:$AA$123,掉落填表!B51-2000,(掉落填表!E51-1)*4+4)*$W$4</f>
        <v>40</v>
      </c>
      <c r="P51" s="18">
        <f t="shared" si="0"/>
        <v>20180003</v>
      </c>
      <c r="Q51" s="18" t="str">
        <f>G51&amp;"#"&amp;H51&amp;"#"&amp;VLOOKUP(G51,章节关卡!$AN$3:$AO$36,2,FALSE)</f>
        <v>1603004#40#16</v>
      </c>
    </row>
    <row r="52" spans="1:17" ht="17.100000000000001" customHeight="1" x14ac:dyDescent="0.2">
      <c r="A52" s="14">
        <v>49</v>
      </c>
      <c r="B52" s="14">
        <v>2019</v>
      </c>
      <c r="C52" s="14" t="s">
        <v>1018</v>
      </c>
      <c r="D52" s="14" t="s">
        <v>969</v>
      </c>
      <c r="E52" s="14">
        <v>1</v>
      </c>
      <c r="F52" s="18">
        <f t="shared" si="1"/>
        <v>10000</v>
      </c>
      <c r="G52" s="18">
        <f>INDEX(章节关卡!$D$4:$AA$123,掉落填表!B52-2000,(掉落填表!E52-1)*4+2)</f>
        <v>1401002</v>
      </c>
      <c r="H52" s="18">
        <f t="shared" si="2"/>
        <v>400</v>
      </c>
      <c r="L52" s="18">
        <f>INDEX(章节关卡!$D$4:$AA$123,掉落填表!B52-2000,(掉落填表!E52-1)*4+4)*$W$4</f>
        <v>400</v>
      </c>
      <c r="P52" s="18">
        <f t="shared" si="0"/>
        <v>20190001</v>
      </c>
      <c r="Q52" s="18" t="str">
        <f>G52&amp;"#"&amp;H52&amp;"#"&amp;VLOOKUP(G52,章节关卡!$AN$3:$AO$36,2,FALSE)</f>
        <v>1401002#400#14</v>
      </c>
    </row>
    <row r="53" spans="1:17" s="24" customFormat="1" ht="17.100000000000001" customHeight="1" x14ac:dyDescent="0.2">
      <c r="A53" s="14">
        <v>50</v>
      </c>
      <c r="B53" s="14">
        <v>2019</v>
      </c>
      <c r="C53" s="14" t="s">
        <v>1019</v>
      </c>
      <c r="D53" s="14" t="s">
        <v>969</v>
      </c>
      <c r="E53" s="14">
        <v>2</v>
      </c>
      <c r="F53" s="18">
        <f t="shared" si="1"/>
        <v>10000</v>
      </c>
      <c r="G53" s="18">
        <f>INDEX(章节关卡!$D$4:$AA$123,掉落填表!B53-2000,(掉落填表!E53-1)*4+2)</f>
        <v>1401004</v>
      </c>
      <c r="H53" s="18">
        <f t="shared" si="2"/>
        <v>140</v>
      </c>
      <c r="L53" s="18">
        <f>INDEX(章节关卡!$D$4:$AA$123,掉落填表!B53-2000,(掉落填表!E53-1)*4+4)*$W$4</f>
        <v>140</v>
      </c>
      <c r="P53" s="18">
        <f t="shared" si="0"/>
        <v>20190002</v>
      </c>
      <c r="Q53" s="18" t="str">
        <f>G53&amp;"#"&amp;H53&amp;"#"&amp;VLOOKUP(G53,章节关卡!$AN$3:$AO$36,2,FALSE)</f>
        <v>1401004#140#14</v>
      </c>
    </row>
    <row r="54" spans="1:17" s="24" customFormat="1" ht="17.100000000000001" customHeight="1" x14ac:dyDescent="0.2">
      <c r="A54" s="14">
        <v>51</v>
      </c>
      <c r="B54" s="14">
        <v>2019</v>
      </c>
      <c r="C54" s="14" t="s">
        <v>1020</v>
      </c>
      <c r="D54" s="14" t="s">
        <v>969</v>
      </c>
      <c r="E54" s="14">
        <v>3</v>
      </c>
      <c r="F54" s="18">
        <f t="shared" si="1"/>
        <v>10000</v>
      </c>
      <c r="G54" s="18">
        <f>INDEX(章节关卡!$D$4:$AA$123,掉落填表!B54-2000,(掉落填表!E54-1)*4+2)</f>
        <v>1603001</v>
      </c>
      <c r="H54" s="18">
        <f t="shared" si="2"/>
        <v>40</v>
      </c>
      <c r="L54" s="18">
        <f>INDEX(章节关卡!$D$4:$AA$123,掉落填表!B54-2000,(掉落填表!E54-1)*4+4)*$W$4</f>
        <v>40</v>
      </c>
      <c r="P54" s="18">
        <f t="shared" si="0"/>
        <v>20190003</v>
      </c>
      <c r="Q54" s="18" t="str">
        <f>G54&amp;"#"&amp;H54&amp;"#"&amp;VLOOKUP(G54,章节关卡!$AN$3:$AO$36,2,FALSE)</f>
        <v>1603001#40#16</v>
      </c>
    </row>
    <row r="55" spans="1:17" ht="17.100000000000001" customHeight="1" x14ac:dyDescent="0.2">
      <c r="A55" s="14">
        <v>52</v>
      </c>
      <c r="B55" s="14">
        <v>2020</v>
      </c>
      <c r="C55" s="14" t="s">
        <v>1021</v>
      </c>
      <c r="D55" s="14" t="s">
        <v>969</v>
      </c>
      <c r="E55" s="14">
        <v>1</v>
      </c>
      <c r="F55" s="18">
        <f t="shared" si="1"/>
        <v>10000</v>
      </c>
      <c r="G55" s="18">
        <f>INDEX(章节关卡!$D$4:$AA$123,掉落填表!B55-2000,(掉落填表!E55-1)*4+2)</f>
        <v>1401002</v>
      </c>
      <c r="H55" s="18">
        <f t="shared" si="2"/>
        <v>400</v>
      </c>
      <c r="L55" s="18">
        <f>INDEX(章节关卡!$D$4:$AA$123,掉落填表!B55-2000,(掉落填表!E55-1)*4+4)*$W$4</f>
        <v>400</v>
      </c>
      <c r="P55" s="18">
        <f t="shared" si="0"/>
        <v>20200001</v>
      </c>
      <c r="Q55" s="18" t="str">
        <f>G55&amp;"#"&amp;H55&amp;"#"&amp;VLOOKUP(G55,章节关卡!$AN$3:$AO$36,2,FALSE)</f>
        <v>1401002#400#14</v>
      </c>
    </row>
    <row r="56" spans="1:17" s="24" customFormat="1" ht="17.100000000000001" customHeight="1" x14ac:dyDescent="0.2">
      <c r="A56" s="14">
        <v>53</v>
      </c>
      <c r="B56" s="14">
        <v>2020</v>
      </c>
      <c r="C56" s="14" t="s">
        <v>1022</v>
      </c>
      <c r="D56" s="14" t="s">
        <v>969</v>
      </c>
      <c r="E56" s="14">
        <v>2</v>
      </c>
      <c r="F56" s="18">
        <f t="shared" si="1"/>
        <v>10000</v>
      </c>
      <c r="G56" s="18">
        <f>INDEX(章节关卡!$D$4:$AA$123,掉落填表!B56-2000,(掉落填表!E56-1)*4+2)</f>
        <v>1401003</v>
      </c>
      <c r="H56" s="18">
        <f t="shared" si="2"/>
        <v>140</v>
      </c>
      <c r="L56" s="18">
        <f>INDEX(章节关卡!$D$4:$AA$123,掉落填表!B56-2000,(掉落填表!E56-1)*4+4)*$W$4</f>
        <v>140</v>
      </c>
      <c r="P56" s="18">
        <f t="shared" si="0"/>
        <v>20200002</v>
      </c>
      <c r="Q56" s="18" t="str">
        <f>G56&amp;"#"&amp;H56&amp;"#"&amp;VLOOKUP(G56,章节关卡!$AN$3:$AO$36,2,FALSE)</f>
        <v>1401003#140#14</v>
      </c>
    </row>
    <row r="57" spans="1:17" s="24" customFormat="1" ht="17.100000000000001" customHeight="1" x14ac:dyDescent="0.2">
      <c r="A57" s="14">
        <v>54</v>
      </c>
      <c r="B57" s="14">
        <v>2020</v>
      </c>
      <c r="C57" s="14" t="s">
        <v>1023</v>
      </c>
      <c r="D57" s="14" t="s">
        <v>969</v>
      </c>
      <c r="E57" s="14">
        <v>3</v>
      </c>
      <c r="F57" s="18">
        <f t="shared" si="1"/>
        <v>10000</v>
      </c>
      <c r="G57" s="18">
        <f>INDEX(章节关卡!$D$4:$AA$123,掉落填表!B57-2000,(掉落填表!E57-1)*4+2)</f>
        <v>1603004</v>
      </c>
      <c r="H57" s="18">
        <f t="shared" si="2"/>
        <v>40</v>
      </c>
      <c r="L57" s="18">
        <f>INDEX(章节关卡!$D$4:$AA$123,掉落填表!B57-2000,(掉落填表!E57-1)*4+4)*$W$4</f>
        <v>40</v>
      </c>
      <c r="P57" s="18">
        <f t="shared" si="0"/>
        <v>20200003</v>
      </c>
      <c r="Q57" s="18" t="str">
        <f>G57&amp;"#"&amp;H57&amp;"#"&amp;VLOOKUP(G57,章节关卡!$AN$3:$AO$36,2,FALSE)</f>
        <v>1603004#40#16</v>
      </c>
    </row>
    <row r="58" spans="1:17" ht="17.100000000000001" customHeight="1" x14ac:dyDescent="0.2">
      <c r="A58" s="14">
        <v>55</v>
      </c>
      <c r="B58" s="14">
        <v>2021</v>
      </c>
      <c r="C58" s="14" t="s">
        <v>1024</v>
      </c>
      <c r="D58" s="14" t="s">
        <v>969</v>
      </c>
      <c r="E58" s="14">
        <v>1</v>
      </c>
      <c r="F58" s="18">
        <f t="shared" si="1"/>
        <v>10000</v>
      </c>
      <c r="G58" s="18">
        <f>INDEX(章节关卡!$D$4:$AA$123,掉落填表!B58-2000,(掉落填表!E58-1)*4+2)</f>
        <v>1401002</v>
      </c>
      <c r="H58" s="18">
        <f t="shared" si="2"/>
        <v>400</v>
      </c>
      <c r="L58" s="18">
        <f>INDEX(章节关卡!$D$4:$AA$123,掉落填表!B58-2000,(掉落填表!E58-1)*4+4)*$W$4</f>
        <v>400</v>
      </c>
      <c r="P58" s="18">
        <f t="shared" si="0"/>
        <v>20210001</v>
      </c>
      <c r="Q58" s="18" t="str">
        <f>G58&amp;"#"&amp;H58&amp;"#"&amp;VLOOKUP(G58,章节关卡!$AN$3:$AO$36,2,FALSE)</f>
        <v>1401002#400#14</v>
      </c>
    </row>
    <row r="59" spans="1:17" s="24" customFormat="1" ht="17.100000000000001" customHeight="1" x14ac:dyDescent="0.2">
      <c r="A59" s="14">
        <v>56</v>
      </c>
      <c r="B59" s="14">
        <v>2021</v>
      </c>
      <c r="C59" s="14" t="s">
        <v>1025</v>
      </c>
      <c r="D59" s="14" t="s">
        <v>969</v>
      </c>
      <c r="E59" s="14">
        <v>2</v>
      </c>
      <c r="F59" s="18">
        <f t="shared" si="1"/>
        <v>10000</v>
      </c>
      <c r="G59" s="18">
        <f>INDEX(章节关卡!$D$4:$AA$123,掉落填表!B59-2000,(掉落填表!E59-1)*4+2)</f>
        <v>1401004</v>
      </c>
      <c r="H59" s="18">
        <f t="shared" si="2"/>
        <v>140</v>
      </c>
      <c r="L59" s="18">
        <f>INDEX(章节关卡!$D$4:$AA$123,掉落填表!B59-2000,(掉落填表!E59-1)*4+4)*$W$4</f>
        <v>140</v>
      </c>
      <c r="P59" s="18">
        <f t="shared" si="0"/>
        <v>20210002</v>
      </c>
      <c r="Q59" s="18" t="str">
        <f>G59&amp;"#"&amp;H59&amp;"#"&amp;VLOOKUP(G59,章节关卡!$AN$3:$AO$36,2,FALSE)</f>
        <v>1401004#140#14</v>
      </c>
    </row>
    <row r="60" spans="1:17" s="24" customFormat="1" ht="17.100000000000001" customHeight="1" x14ac:dyDescent="0.2">
      <c r="A60" s="14">
        <v>57</v>
      </c>
      <c r="B60" s="14">
        <v>2021</v>
      </c>
      <c r="C60" s="14" t="s">
        <v>1026</v>
      </c>
      <c r="D60" s="14" t="s">
        <v>969</v>
      </c>
      <c r="E60" s="14">
        <v>3</v>
      </c>
      <c r="F60" s="18">
        <f t="shared" si="1"/>
        <v>10000</v>
      </c>
      <c r="G60" s="18">
        <f>INDEX(章节关卡!$D$4:$AA$123,掉落填表!B60-2000,(掉落填表!E60-1)*4+2)</f>
        <v>1603001</v>
      </c>
      <c r="H60" s="18">
        <f t="shared" si="2"/>
        <v>40</v>
      </c>
      <c r="L60" s="18">
        <f>INDEX(章节关卡!$D$4:$AA$123,掉落填表!B60-2000,(掉落填表!E60-1)*4+4)*$W$4</f>
        <v>40</v>
      </c>
      <c r="P60" s="18">
        <f t="shared" si="0"/>
        <v>20210003</v>
      </c>
      <c r="Q60" s="18" t="str">
        <f>G60&amp;"#"&amp;H60&amp;"#"&amp;VLOOKUP(G60,章节关卡!$AN$3:$AO$36,2,FALSE)</f>
        <v>1603001#40#16</v>
      </c>
    </row>
    <row r="61" spans="1:17" ht="17.100000000000001" customHeight="1" x14ac:dyDescent="0.2">
      <c r="A61" s="14">
        <v>58</v>
      </c>
      <c r="B61" s="14">
        <v>2022</v>
      </c>
      <c r="C61" s="14" t="s">
        <v>1027</v>
      </c>
      <c r="D61" s="14" t="s">
        <v>969</v>
      </c>
      <c r="E61" s="14">
        <v>1</v>
      </c>
      <c r="F61" s="18">
        <f t="shared" si="1"/>
        <v>10000</v>
      </c>
      <c r="G61" s="18">
        <f>INDEX(章节关卡!$D$4:$AA$123,掉落填表!B61-2000,(掉落填表!E61-1)*4+2)</f>
        <v>1401002</v>
      </c>
      <c r="H61" s="18">
        <f t="shared" si="2"/>
        <v>400</v>
      </c>
      <c r="L61" s="18">
        <f>INDEX(章节关卡!$D$4:$AA$123,掉落填表!B61-2000,(掉落填表!E61-1)*4+4)*$W$4</f>
        <v>400</v>
      </c>
      <c r="P61" s="18">
        <f t="shared" si="0"/>
        <v>20220001</v>
      </c>
      <c r="Q61" s="18" t="str">
        <f>G61&amp;"#"&amp;H61&amp;"#"&amp;VLOOKUP(G61,章节关卡!$AN$3:$AO$36,2,FALSE)</f>
        <v>1401002#400#14</v>
      </c>
    </row>
    <row r="62" spans="1:17" s="24" customFormat="1" ht="17.100000000000001" customHeight="1" x14ac:dyDescent="0.2">
      <c r="A62" s="14">
        <v>59</v>
      </c>
      <c r="B62" s="14">
        <v>2022</v>
      </c>
      <c r="C62" s="14" t="s">
        <v>1028</v>
      </c>
      <c r="D62" s="14" t="s">
        <v>969</v>
      </c>
      <c r="E62" s="14">
        <v>2</v>
      </c>
      <c r="F62" s="18">
        <f t="shared" si="1"/>
        <v>10000</v>
      </c>
      <c r="G62" s="18">
        <f>INDEX(章节关卡!$D$4:$AA$123,掉落填表!B62-2000,(掉落填表!E62-1)*4+2)</f>
        <v>1401003</v>
      </c>
      <c r="H62" s="18">
        <f t="shared" si="2"/>
        <v>140</v>
      </c>
      <c r="L62" s="18">
        <f>INDEX(章节关卡!$D$4:$AA$123,掉落填表!B62-2000,(掉落填表!E62-1)*4+4)*$W$4</f>
        <v>140</v>
      </c>
      <c r="P62" s="18">
        <f t="shared" si="0"/>
        <v>20220002</v>
      </c>
      <c r="Q62" s="18" t="str">
        <f>G62&amp;"#"&amp;H62&amp;"#"&amp;VLOOKUP(G62,章节关卡!$AN$3:$AO$36,2,FALSE)</f>
        <v>1401003#140#14</v>
      </c>
    </row>
    <row r="63" spans="1:17" s="24" customFormat="1" ht="17.100000000000001" customHeight="1" x14ac:dyDescent="0.2">
      <c r="A63" s="14">
        <v>60</v>
      </c>
      <c r="B63" s="14">
        <v>2022</v>
      </c>
      <c r="C63" s="14" t="s">
        <v>1029</v>
      </c>
      <c r="D63" s="14" t="s">
        <v>969</v>
      </c>
      <c r="E63" s="14">
        <v>3</v>
      </c>
      <c r="F63" s="18">
        <f t="shared" si="1"/>
        <v>10000</v>
      </c>
      <c r="G63" s="18">
        <f>INDEX(章节关卡!$D$4:$AA$123,掉落填表!B63-2000,(掉落填表!E63-1)*4+2)</f>
        <v>1603004</v>
      </c>
      <c r="H63" s="18">
        <f t="shared" si="2"/>
        <v>40</v>
      </c>
      <c r="L63" s="18">
        <f>INDEX(章节关卡!$D$4:$AA$123,掉落填表!B63-2000,(掉落填表!E63-1)*4+4)*$W$4</f>
        <v>40</v>
      </c>
      <c r="P63" s="18">
        <f t="shared" si="0"/>
        <v>20220003</v>
      </c>
      <c r="Q63" s="18" t="str">
        <f>G63&amp;"#"&amp;H63&amp;"#"&amp;VLOOKUP(G63,章节关卡!$AN$3:$AO$36,2,FALSE)</f>
        <v>1603004#40#16</v>
      </c>
    </row>
    <row r="64" spans="1:17" ht="17.100000000000001" customHeight="1" x14ac:dyDescent="0.2">
      <c r="A64" s="14">
        <v>61</v>
      </c>
      <c r="B64" s="14">
        <v>2023</v>
      </c>
      <c r="C64" s="14" t="s">
        <v>1030</v>
      </c>
      <c r="D64" s="14" t="s">
        <v>969</v>
      </c>
      <c r="E64" s="14">
        <v>1</v>
      </c>
      <c r="F64" s="18">
        <f t="shared" si="1"/>
        <v>10000</v>
      </c>
      <c r="G64" s="18">
        <f>INDEX(章节关卡!$D$4:$AA$123,掉落填表!B64-2000,(掉落填表!E64-1)*4+2)</f>
        <v>1401002</v>
      </c>
      <c r="H64" s="18">
        <f t="shared" si="2"/>
        <v>400</v>
      </c>
      <c r="L64" s="18">
        <f>INDEX(章节关卡!$D$4:$AA$123,掉落填表!B64-2000,(掉落填表!E64-1)*4+4)*$W$4</f>
        <v>400</v>
      </c>
      <c r="P64" s="18">
        <f t="shared" si="0"/>
        <v>20230001</v>
      </c>
      <c r="Q64" s="18" t="str">
        <f>G64&amp;"#"&amp;H64&amp;"#"&amp;VLOOKUP(G64,章节关卡!$AN$3:$AO$36,2,FALSE)</f>
        <v>1401002#400#14</v>
      </c>
    </row>
    <row r="65" spans="1:17" s="24" customFormat="1" ht="17.100000000000001" customHeight="1" x14ac:dyDescent="0.2">
      <c r="A65" s="14">
        <v>62</v>
      </c>
      <c r="B65" s="14">
        <v>2023</v>
      </c>
      <c r="C65" s="14" t="s">
        <v>1031</v>
      </c>
      <c r="D65" s="14" t="s">
        <v>969</v>
      </c>
      <c r="E65" s="14">
        <v>2</v>
      </c>
      <c r="F65" s="18">
        <f t="shared" si="1"/>
        <v>10000</v>
      </c>
      <c r="G65" s="18">
        <f>INDEX(章节关卡!$D$4:$AA$123,掉落填表!B65-2000,(掉落填表!E65-1)*4+2)</f>
        <v>1603004</v>
      </c>
      <c r="H65" s="18">
        <f t="shared" si="2"/>
        <v>40</v>
      </c>
      <c r="L65" s="18">
        <f>INDEX(章节关卡!$D$4:$AA$123,掉落填表!B65-2000,(掉落填表!E65-1)*4+4)*$W$4</f>
        <v>40</v>
      </c>
      <c r="P65" s="18">
        <f t="shared" si="0"/>
        <v>20230002</v>
      </c>
      <c r="Q65" s="18" t="str">
        <f>G65&amp;"#"&amp;H65&amp;"#"&amp;VLOOKUP(G65,章节关卡!$AN$3:$AO$36,2,FALSE)</f>
        <v>1603004#40#16</v>
      </c>
    </row>
    <row r="66" spans="1:17" s="24" customFormat="1" ht="17.100000000000001" customHeight="1" x14ac:dyDescent="0.2">
      <c r="A66" s="14">
        <v>63</v>
      </c>
      <c r="B66" s="14">
        <v>2023</v>
      </c>
      <c r="C66" s="14" t="s">
        <v>1032</v>
      </c>
      <c r="D66" s="14" t="s">
        <v>969</v>
      </c>
      <c r="E66" s="14">
        <v>3</v>
      </c>
      <c r="F66" s="18">
        <f t="shared" si="1"/>
        <v>10000</v>
      </c>
      <c r="G66" s="18">
        <f>INDEX(章节关卡!$D$4:$AA$123,掉落填表!B66-2000,(掉落填表!E66-1)*4+2)</f>
        <v>1603001</v>
      </c>
      <c r="H66" s="18">
        <f t="shared" si="2"/>
        <v>40</v>
      </c>
      <c r="L66" s="18">
        <f>INDEX(章节关卡!$D$4:$AA$123,掉落填表!B66-2000,(掉落填表!E66-1)*4+4)*$W$4</f>
        <v>40</v>
      </c>
      <c r="P66" s="18">
        <f t="shared" si="0"/>
        <v>20230003</v>
      </c>
      <c r="Q66" s="18" t="str">
        <f>G66&amp;"#"&amp;H66&amp;"#"&amp;VLOOKUP(G66,章节关卡!$AN$3:$AO$36,2,FALSE)</f>
        <v>1603001#40#16</v>
      </c>
    </row>
    <row r="67" spans="1:17" ht="17.100000000000001" customHeight="1" x14ac:dyDescent="0.2">
      <c r="A67" s="14">
        <v>64</v>
      </c>
      <c r="B67" s="14">
        <v>2024</v>
      </c>
      <c r="C67" s="14" t="s">
        <v>1033</v>
      </c>
      <c r="D67" s="14" t="s">
        <v>969</v>
      </c>
      <c r="E67" s="14">
        <v>1</v>
      </c>
      <c r="F67" s="18">
        <f t="shared" si="1"/>
        <v>10000</v>
      </c>
      <c r="G67" s="18">
        <f>INDEX(章节关卡!$D$4:$AA$123,掉落填表!B67-2000,(掉落填表!E67-1)*4+2)</f>
        <v>1401002</v>
      </c>
      <c r="H67" s="18">
        <f t="shared" si="2"/>
        <v>400</v>
      </c>
      <c r="L67" s="18">
        <f>INDEX(章节关卡!$D$4:$AA$123,掉落填表!B67-2000,(掉落填表!E67-1)*4+4)*$W$4</f>
        <v>400</v>
      </c>
      <c r="P67" s="18">
        <f t="shared" si="0"/>
        <v>20240001</v>
      </c>
      <c r="Q67" s="18" t="str">
        <f>G67&amp;"#"&amp;H67&amp;"#"&amp;VLOOKUP(G67,章节关卡!$AN$3:$AO$36,2,FALSE)</f>
        <v>1401002#400#14</v>
      </c>
    </row>
    <row r="68" spans="1:17" s="24" customFormat="1" ht="17.100000000000001" customHeight="1" x14ac:dyDescent="0.2">
      <c r="A68" s="14">
        <v>65</v>
      </c>
      <c r="B68" s="14">
        <v>2024</v>
      </c>
      <c r="C68" s="14" t="s">
        <v>1034</v>
      </c>
      <c r="D68" s="14" t="s">
        <v>969</v>
      </c>
      <c r="E68" s="14">
        <v>2</v>
      </c>
      <c r="F68" s="18">
        <f t="shared" si="1"/>
        <v>10000</v>
      </c>
      <c r="G68" s="18">
        <f>INDEX(章节关卡!$D$4:$AA$123,掉落填表!B68-2000,(掉落填表!E68-1)*4+2)</f>
        <v>1401003</v>
      </c>
      <c r="H68" s="18">
        <f t="shared" si="2"/>
        <v>140</v>
      </c>
      <c r="L68" s="18">
        <f>INDEX(章节关卡!$D$4:$AA$123,掉落填表!B68-2000,(掉落填表!E68-1)*4+4)*$W$4</f>
        <v>140</v>
      </c>
      <c r="P68" s="18">
        <f t="shared" ref="P68:P131" si="3">B68*10000+E68</f>
        <v>20240002</v>
      </c>
      <c r="Q68" s="18" t="str">
        <f>G68&amp;"#"&amp;H68&amp;"#"&amp;VLOOKUP(G68,章节关卡!$AN$3:$AO$36,2,FALSE)</f>
        <v>1401003#140#14</v>
      </c>
    </row>
    <row r="69" spans="1:17" s="24" customFormat="1" ht="17.100000000000001" customHeight="1" x14ac:dyDescent="0.2">
      <c r="A69" s="14">
        <v>66</v>
      </c>
      <c r="B69" s="14">
        <v>2024</v>
      </c>
      <c r="C69" s="14" t="s">
        <v>1035</v>
      </c>
      <c r="D69" s="14" t="s">
        <v>969</v>
      </c>
      <c r="E69" s="14">
        <v>3</v>
      </c>
      <c r="F69" s="18">
        <f t="shared" ref="F69:F132" si="4">IF(L69&lt;1,INT(L69*10000),10000)</f>
        <v>10000</v>
      </c>
      <c r="G69" s="18">
        <f>INDEX(章节关卡!$D$4:$AA$123,掉落填表!B69-2000,(掉落填表!E69-1)*4+2)</f>
        <v>1603004</v>
      </c>
      <c r="H69" s="18">
        <f t="shared" ref="H69:H132" si="5">IF(F69&lt;10000,1,INT(L69))</f>
        <v>40</v>
      </c>
      <c r="L69" s="18">
        <f>INDEX(章节关卡!$D$4:$AA$123,掉落填表!B69-2000,(掉落填表!E69-1)*4+4)*$W$4</f>
        <v>40</v>
      </c>
      <c r="P69" s="18">
        <f t="shared" si="3"/>
        <v>20240003</v>
      </c>
      <c r="Q69" s="18" t="str">
        <f>G69&amp;"#"&amp;H69&amp;"#"&amp;VLOOKUP(G69,章节关卡!$AN$3:$AO$36,2,FALSE)</f>
        <v>1603004#40#16</v>
      </c>
    </row>
    <row r="70" spans="1:17" ht="17.100000000000001" customHeight="1" x14ac:dyDescent="0.2">
      <c r="A70" s="14">
        <v>67</v>
      </c>
      <c r="B70" s="14">
        <v>2025</v>
      </c>
      <c r="C70" s="14" t="s">
        <v>1036</v>
      </c>
      <c r="D70" s="14" t="s">
        <v>969</v>
      </c>
      <c r="E70" s="14">
        <v>1</v>
      </c>
      <c r="F70" s="18">
        <f t="shared" si="4"/>
        <v>10000</v>
      </c>
      <c r="G70" s="18">
        <f>INDEX(章节关卡!$D$4:$AA$123,掉落填表!B70-2000,(掉落填表!E70-1)*4+2)</f>
        <v>1401002</v>
      </c>
      <c r="H70" s="18">
        <f t="shared" si="5"/>
        <v>400</v>
      </c>
      <c r="L70" s="18">
        <f>INDEX(章节关卡!$D$4:$AA$123,掉落填表!B70-2000,(掉落填表!E70-1)*4+4)*$W$4</f>
        <v>400</v>
      </c>
      <c r="P70" s="18">
        <f t="shared" si="3"/>
        <v>20250001</v>
      </c>
      <c r="Q70" s="18" t="str">
        <f>G70&amp;"#"&amp;H70&amp;"#"&amp;VLOOKUP(G70,章节关卡!$AN$3:$AO$36,2,FALSE)</f>
        <v>1401002#400#14</v>
      </c>
    </row>
    <row r="71" spans="1:17" s="24" customFormat="1" ht="17.100000000000001" customHeight="1" x14ac:dyDescent="0.2">
      <c r="A71" s="14">
        <v>68</v>
      </c>
      <c r="B71" s="14">
        <v>2025</v>
      </c>
      <c r="C71" s="14" t="s">
        <v>1037</v>
      </c>
      <c r="D71" s="14" t="s">
        <v>969</v>
      </c>
      <c r="E71" s="14">
        <v>2</v>
      </c>
      <c r="F71" s="18">
        <f t="shared" si="4"/>
        <v>10000</v>
      </c>
      <c r="G71" s="18">
        <f>INDEX(章节关卡!$D$4:$AA$123,掉落填表!B71-2000,(掉落填表!E71-1)*4+2)</f>
        <v>1401004</v>
      </c>
      <c r="H71" s="18">
        <f t="shared" si="5"/>
        <v>140</v>
      </c>
      <c r="L71" s="18">
        <f>INDEX(章节关卡!$D$4:$AA$123,掉落填表!B71-2000,(掉落填表!E71-1)*4+4)*$W$4</f>
        <v>140</v>
      </c>
      <c r="P71" s="18">
        <f t="shared" si="3"/>
        <v>20250002</v>
      </c>
      <c r="Q71" s="18" t="str">
        <f>G71&amp;"#"&amp;H71&amp;"#"&amp;VLOOKUP(G71,章节关卡!$AN$3:$AO$36,2,FALSE)</f>
        <v>1401004#140#14</v>
      </c>
    </row>
    <row r="72" spans="1:17" s="24" customFormat="1" ht="17.100000000000001" customHeight="1" x14ac:dyDescent="0.2">
      <c r="A72" s="14">
        <v>69</v>
      </c>
      <c r="B72" s="14">
        <v>2025</v>
      </c>
      <c r="C72" s="14" t="s">
        <v>1038</v>
      </c>
      <c r="D72" s="14" t="s">
        <v>969</v>
      </c>
      <c r="E72" s="14">
        <v>3</v>
      </c>
      <c r="F72" s="18">
        <f t="shared" si="4"/>
        <v>10000</v>
      </c>
      <c r="G72" s="18">
        <f>INDEX(章节关卡!$D$4:$AA$123,掉落填表!B72-2000,(掉落填表!E72-1)*4+2)</f>
        <v>1603001</v>
      </c>
      <c r="H72" s="18">
        <f t="shared" si="5"/>
        <v>40</v>
      </c>
      <c r="L72" s="18">
        <f>INDEX(章节关卡!$D$4:$AA$123,掉落填表!B72-2000,(掉落填表!E72-1)*4+4)*$W$4</f>
        <v>40</v>
      </c>
      <c r="P72" s="18">
        <f t="shared" si="3"/>
        <v>20250003</v>
      </c>
      <c r="Q72" s="18" t="str">
        <f>G72&amp;"#"&amp;H72&amp;"#"&amp;VLOOKUP(G72,章节关卡!$AN$3:$AO$36,2,FALSE)</f>
        <v>1603001#40#16</v>
      </c>
    </row>
    <row r="73" spans="1:17" ht="17.100000000000001" customHeight="1" x14ac:dyDescent="0.2">
      <c r="A73" s="14">
        <v>70</v>
      </c>
      <c r="B73" s="14">
        <v>2026</v>
      </c>
      <c r="C73" s="14" t="s">
        <v>1039</v>
      </c>
      <c r="D73" s="14" t="s">
        <v>969</v>
      </c>
      <c r="E73" s="14">
        <v>1</v>
      </c>
      <c r="F73" s="18">
        <f t="shared" si="4"/>
        <v>10000</v>
      </c>
      <c r="G73" s="18">
        <f>INDEX(章节关卡!$D$4:$AA$123,掉落填表!B73-2000,(掉落填表!E73-1)*4+2)</f>
        <v>1401002</v>
      </c>
      <c r="H73" s="18">
        <f t="shared" si="5"/>
        <v>400</v>
      </c>
      <c r="L73" s="18">
        <f>INDEX(章节关卡!$D$4:$AA$123,掉落填表!B73-2000,(掉落填表!E73-1)*4+4)*$W$4</f>
        <v>400</v>
      </c>
      <c r="P73" s="18">
        <f t="shared" si="3"/>
        <v>20260001</v>
      </c>
      <c r="Q73" s="18" t="str">
        <f>G73&amp;"#"&amp;H73&amp;"#"&amp;VLOOKUP(G73,章节关卡!$AN$3:$AO$36,2,FALSE)</f>
        <v>1401002#400#14</v>
      </c>
    </row>
    <row r="74" spans="1:17" s="24" customFormat="1" ht="17.100000000000001" customHeight="1" x14ac:dyDescent="0.2">
      <c r="A74" s="14">
        <v>71</v>
      </c>
      <c r="B74" s="14">
        <v>2026</v>
      </c>
      <c r="C74" s="14" t="s">
        <v>1040</v>
      </c>
      <c r="D74" s="14" t="s">
        <v>969</v>
      </c>
      <c r="E74" s="14">
        <v>2</v>
      </c>
      <c r="F74" s="18">
        <f t="shared" si="4"/>
        <v>10000</v>
      </c>
      <c r="G74" s="18">
        <f>INDEX(章节关卡!$D$4:$AA$123,掉落填表!B74-2000,(掉落填表!E74-1)*4+2)</f>
        <v>1401003</v>
      </c>
      <c r="H74" s="18">
        <f t="shared" si="5"/>
        <v>140</v>
      </c>
      <c r="L74" s="18">
        <f>INDEX(章节关卡!$D$4:$AA$123,掉落填表!B74-2000,(掉落填表!E74-1)*4+4)*$W$4</f>
        <v>140</v>
      </c>
      <c r="P74" s="18">
        <f t="shared" si="3"/>
        <v>20260002</v>
      </c>
      <c r="Q74" s="18" t="str">
        <f>G74&amp;"#"&amp;H74&amp;"#"&amp;VLOOKUP(G74,章节关卡!$AN$3:$AO$36,2,FALSE)</f>
        <v>1401003#140#14</v>
      </c>
    </row>
    <row r="75" spans="1:17" s="24" customFormat="1" ht="17.100000000000001" customHeight="1" x14ac:dyDescent="0.2">
      <c r="A75" s="14">
        <v>72</v>
      </c>
      <c r="B75" s="14">
        <v>2026</v>
      </c>
      <c r="C75" s="14" t="s">
        <v>1041</v>
      </c>
      <c r="D75" s="14" t="s">
        <v>969</v>
      </c>
      <c r="E75" s="14">
        <v>3</v>
      </c>
      <c r="F75" s="18">
        <f t="shared" si="4"/>
        <v>10000</v>
      </c>
      <c r="G75" s="18">
        <f>INDEX(章节关卡!$D$4:$AA$123,掉落填表!B75-2000,(掉落填表!E75-1)*4+2)</f>
        <v>1603004</v>
      </c>
      <c r="H75" s="18">
        <f t="shared" si="5"/>
        <v>40</v>
      </c>
      <c r="L75" s="18">
        <f>INDEX(章节关卡!$D$4:$AA$123,掉落填表!B75-2000,(掉落填表!E75-1)*4+4)*$W$4</f>
        <v>40</v>
      </c>
      <c r="P75" s="18">
        <f t="shared" si="3"/>
        <v>20260003</v>
      </c>
      <c r="Q75" s="18" t="str">
        <f>G75&amp;"#"&amp;H75&amp;"#"&amp;VLOOKUP(G75,章节关卡!$AN$3:$AO$36,2,FALSE)</f>
        <v>1603004#40#16</v>
      </c>
    </row>
    <row r="76" spans="1:17" ht="17.100000000000001" customHeight="1" x14ac:dyDescent="0.2">
      <c r="A76" s="14">
        <v>73</v>
      </c>
      <c r="B76" s="14">
        <v>2027</v>
      </c>
      <c r="C76" s="14" t="s">
        <v>1042</v>
      </c>
      <c r="D76" s="14" t="s">
        <v>969</v>
      </c>
      <c r="E76" s="14">
        <v>1</v>
      </c>
      <c r="F76" s="18">
        <f t="shared" si="4"/>
        <v>10000</v>
      </c>
      <c r="G76" s="18">
        <f>INDEX(章节关卡!$D$4:$AA$123,掉落填表!B76-2000,(掉落填表!E76-1)*4+2)</f>
        <v>1401002</v>
      </c>
      <c r="H76" s="18">
        <f t="shared" si="5"/>
        <v>400</v>
      </c>
      <c r="L76" s="18">
        <f>INDEX(章节关卡!$D$4:$AA$123,掉落填表!B76-2000,(掉落填表!E76-1)*4+4)*$W$4</f>
        <v>400</v>
      </c>
      <c r="P76" s="18">
        <f t="shared" si="3"/>
        <v>20270001</v>
      </c>
      <c r="Q76" s="18" t="str">
        <f>G76&amp;"#"&amp;H76&amp;"#"&amp;VLOOKUP(G76,章节关卡!$AN$3:$AO$36,2,FALSE)</f>
        <v>1401002#400#14</v>
      </c>
    </row>
    <row r="77" spans="1:17" s="24" customFormat="1" ht="17.100000000000001" customHeight="1" x14ac:dyDescent="0.2">
      <c r="A77" s="14">
        <v>74</v>
      </c>
      <c r="B77" s="14">
        <v>2027</v>
      </c>
      <c r="C77" s="14" t="s">
        <v>1043</v>
      </c>
      <c r="D77" s="14" t="s">
        <v>969</v>
      </c>
      <c r="E77" s="14">
        <v>2</v>
      </c>
      <c r="F77" s="18">
        <f t="shared" si="4"/>
        <v>10000</v>
      </c>
      <c r="G77" s="18">
        <f>INDEX(章节关卡!$D$4:$AA$123,掉落填表!B77-2000,(掉落填表!E77-1)*4+2)</f>
        <v>1401004</v>
      </c>
      <c r="H77" s="18">
        <f t="shared" si="5"/>
        <v>140</v>
      </c>
      <c r="L77" s="18">
        <f>INDEX(章节关卡!$D$4:$AA$123,掉落填表!B77-2000,(掉落填表!E77-1)*4+4)*$W$4</f>
        <v>140</v>
      </c>
      <c r="P77" s="18">
        <f t="shared" si="3"/>
        <v>20270002</v>
      </c>
      <c r="Q77" s="18" t="str">
        <f>G77&amp;"#"&amp;H77&amp;"#"&amp;VLOOKUP(G77,章节关卡!$AN$3:$AO$36,2,FALSE)</f>
        <v>1401004#140#14</v>
      </c>
    </row>
    <row r="78" spans="1:17" s="24" customFormat="1" ht="17.100000000000001" customHeight="1" x14ac:dyDescent="0.2">
      <c r="A78" s="14">
        <v>75</v>
      </c>
      <c r="B78" s="14">
        <v>2027</v>
      </c>
      <c r="C78" s="14" t="s">
        <v>1044</v>
      </c>
      <c r="D78" s="14" t="s">
        <v>969</v>
      </c>
      <c r="E78" s="14">
        <v>3</v>
      </c>
      <c r="F78" s="18">
        <f t="shared" si="4"/>
        <v>10000</v>
      </c>
      <c r="G78" s="18">
        <f>INDEX(章节关卡!$D$4:$AA$123,掉落填表!B78-2000,(掉落填表!E78-1)*4+2)</f>
        <v>1603001</v>
      </c>
      <c r="H78" s="18">
        <f t="shared" si="5"/>
        <v>40</v>
      </c>
      <c r="L78" s="18">
        <f>INDEX(章节关卡!$D$4:$AA$123,掉落填表!B78-2000,(掉落填表!E78-1)*4+4)*$W$4</f>
        <v>40</v>
      </c>
      <c r="P78" s="18">
        <f t="shared" si="3"/>
        <v>20270003</v>
      </c>
      <c r="Q78" s="18" t="str">
        <f>G78&amp;"#"&amp;H78&amp;"#"&amp;VLOOKUP(G78,章节关卡!$AN$3:$AO$36,2,FALSE)</f>
        <v>1603001#40#16</v>
      </c>
    </row>
    <row r="79" spans="1:17" ht="17.100000000000001" customHeight="1" x14ac:dyDescent="0.2">
      <c r="A79" s="14">
        <v>76</v>
      </c>
      <c r="B79" s="14">
        <v>2028</v>
      </c>
      <c r="C79" s="14" t="s">
        <v>1045</v>
      </c>
      <c r="D79" s="14" t="s">
        <v>969</v>
      </c>
      <c r="E79" s="14">
        <v>1</v>
      </c>
      <c r="F79" s="18">
        <f t="shared" si="4"/>
        <v>10000</v>
      </c>
      <c r="G79" s="18">
        <f>INDEX(章节关卡!$D$4:$AA$123,掉落填表!B79-2000,(掉落填表!E79-1)*4+2)</f>
        <v>1401002</v>
      </c>
      <c r="H79" s="18">
        <f t="shared" si="5"/>
        <v>400</v>
      </c>
      <c r="L79" s="18">
        <f>INDEX(章节关卡!$D$4:$AA$123,掉落填表!B79-2000,(掉落填表!E79-1)*4+4)*$W$4</f>
        <v>400</v>
      </c>
      <c r="P79" s="18">
        <f t="shared" si="3"/>
        <v>20280001</v>
      </c>
      <c r="Q79" s="18" t="str">
        <f>G79&amp;"#"&amp;H79&amp;"#"&amp;VLOOKUP(G79,章节关卡!$AN$3:$AO$36,2,FALSE)</f>
        <v>1401002#400#14</v>
      </c>
    </row>
    <row r="80" spans="1:17" s="24" customFormat="1" ht="17.100000000000001" customHeight="1" x14ac:dyDescent="0.2">
      <c r="A80" s="14">
        <v>77</v>
      </c>
      <c r="B80" s="14">
        <v>2028</v>
      </c>
      <c r="C80" s="14" t="s">
        <v>1046</v>
      </c>
      <c r="D80" s="14" t="s">
        <v>969</v>
      </c>
      <c r="E80" s="14">
        <v>2</v>
      </c>
      <c r="F80" s="18">
        <f t="shared" si="4"/>
        <v>10000</v>
      </c>
      <c r="G80" s="18">
        <f>INDEX(章节关卡!$D$4:$AA$123,掉落填表!B80-2000,(掉落填表!E80-1)*4+2)</f>
        <v>1401003</v>
      </c>
      <c r="H80" s="18">
        <f t="shared" si="5"/>
        <v>140</v>
      </c>
      <c r="L80" s="18">
        <f>INDEX(章节关卡!$D$4:$AA$123,掉落填表!B80-2000,(掉落填表!E80-1)*4+4)*$W$4</f>
        <v>140</v>
      </c>
      <c r="P80" s="18">
        <f t="shared" si="3"/>
        <v>20280002</v>
      </c>
      <c r="Q80" s="18" t="str">
        <f>G80&amp;"#"&amp;H80&amp;"#"&amp;VLOOKUP(G80,章节关卡!$AN$3:$AO$36,2,FALSE)</f>
        <v>1401003#140#14</v>
      </c>
    </row>
    <row r="81" spans="1:17" s="24" customFormat="1" ht="17.100000000000001" customHeight="1" x14ac:dyDescent="0.2">
      <c r="A81" s="14">
        <v>78</v>
      </c>
      <c r="B81" s="14">
        <v>2028</v>
      </c>
      <c r="C81" s="14" t="s">
        <v>1047</v>
      </c>
      <c r="D81" s="14" t="s">
        <v>969</v>
      </c>
      <c r="E81" s="14">
        <v>3</v>
      </c>
      <c r="F81" s="18">
        <f t="shared" si="4"/>
        <v>10000</v>
      </c>
      <c r="G81" s="18">
        <f>INDEX(章节关卡!$D$4:$AA$123,掉落填表!B81-2000,(掉落填表!E81-1)*4+2)</f>
        <v>1603004</v>
      </c>
      <c r="H81" s="18">
        <f t="shared" si="5"/>
        <v>40</v>
      </c>
      <c r="L81" s="18">
        <f>INDEX(章节关卡!$D$4:$AA$123,掉落填表!B81-2000,(掉落填表!E81-1)*4+4)*$W$4</f>
        <v>40</v>
      </c>
      <c r="P81" s="18">
        <f t="shared" si="3"/>
        <v>20280003</v>
      </c>
      <c r="Q81" s="18" t="str">
        <f>G81&amp;"#"&amp;H81&amp;"#"&amp;VLOOKUP(G81,章节关卡!$AN$3:$AO$36,2,FALSE)</f>
        <v>1603004#40#16</v>
      </c>
    </row>
    <row r="82" spans="1:17" ht="17.100000000000001" customHeight="1" x14ac:dyDescent="0.2">
      <c r="A82" s="14">
        <v>79</v>
      </c>
      <c r="B82" s="14">
        <v>2029</v>
      </c>
      <c r="C82" s="14" t="s">
        <v>1048</v>
      </c>
      <c r="D82" s="14" t="s">
        <v>969</v>
      </c>
      <c r="E82" s="14">
        <v>1</v>
      </c>
      <c r="F82" s="18">
        <f t="shared" si="4"/>
        <v>10000</v>
      </c>
      <c r="G82" s="18">
        <f>INDEX(章节关卡!$D$4:$AA$123,掉落填表!B82-2000,(掉落填表!E82-1)*4+2)</f>
        <v>1401002</v>
      </c>
      <c r="H82" s="18">
        <f t="shared" si="5"/>
        <v>400</v>
      </c>
      <c r="L82" s="18">
        <f>INDEX(章节关卡!$D$4:$AA$123,掉落填表!B82-2000,(掉落填表!E82-1)*4+4)*$W$4</f>
        <v>400</v>
      </c>
      <c r="P82" s="18">
        <f t="shared" si="3"/>
        <v>20290001</v>
      </c>
      <c r="Q82" s="18" t="str">
        <f>G82&amp;"#"&amp;H82&amp;"#"&amp;VLOOKUP(G82,章节关卡!$AN$3:$AO$36,2,FALSE)</f>
        <v>1401002#400#14</v>
      </c>
    </row>
    <row r="83" spans="1:17" s="24" customFormat="1" ht="17.100000000000001" customHeight="1" x14ac:dyDescent="0.2">
      <c r="A83" s="14">
        <v>80</v>
      </c>
      <c r="B83" s="14">
        <v>2029</v>
      </c>
      <c r="C83" s="14" t="s">
        <v>1049</v>
      </c>
      <c r="D83" s="14" t="s">
        <v>969</v>
      </c>
      <c r="E83" s="14">
        <v>2</v>
      </c>
      <c r="F83" s="18">
        <f t="shared" si="4"/>
        <v>10000</v>
      </c>
      <c r="G83" s="18">
        <f>INDEX(章节关卡!$D$4:$AA$123,掉落填表!B83-2000,(掉落填表!E83-1)*4+2)</f>
        <v>1401004</v>
      </c>
      <c r="H83" s="18">
        <f t="shared" si="5"/>
        <v>140</v>
      </c>
      <c r="L83" s="18">
        <f>INDEX(章节关卡!$D$4:$AA$123,掉落填表!B83-2000,(掉落填表!E83-1)*4+4)*$W$4</f>
        <v>140</v>
      </c>
      <c r="P83" s="18">
        <f t="shared" si="3"/>
        <v>20290002</v>
      </c>
      <c r="Q83" s="18" t="str">
        <f>G83&amp;"#"&amp;H83&amp;"#"&amp;VLOOKUP(G83,章节关卡!$AN$3:$AO$36,2,FALSE)</f>
        <v>1401004#140#14</v>
      </c>
    </row>
    <row r="84" spans="1:17" s="24" customFormat="1" ht="17.100000000000001" customHeight="1" x14ac:dyDescent="0.2">
      <c r="A84" s="14">
        <v>81</v>
      </c>
      <c r="B84" s="14">
        <v>2029</v>
      </c>
      <c r="C84" s="14" t="s">
        <v>1050</v>
      </c>
      <c r="D84" s="14" t="s">
        <v>969</v>
      </c>
      <c r="E84" s="14">
        <v>3</v>
      </c>
      <c r="F84" s="18">
        <f t="shared" si="4"/>
        <v>10000</v>
      </c>
      <c r="G84" s="18">
        <f>INDEX(章节关卡!$D$4:$AA$123,掉落填表!B84-2000,(掉落填表!E84-1)*4+2)</f>
        <v>1401003</v>
      </c>
      <c r="H84" s="18">
        <f t="shared" si="5"/>
        <v>140</v>
      </c>
      <c r="L84" s="18">
        <f>INDEX(章节关卡!$D$4:$AA$123,掉落填表!B84-2000,(掉落填表!E84-1)*4+4)*$W$4</f>
        <v>140</v>
      </c>
      <c r="P84" s="18">
        <f t="shared" si="3"/>
        <v>20290003</v>
      </c>
      <c r="Q84" s="18" t="str">
        <f>G84&amp;"#"&amp;H84&amp;"#"&amp;VLOOKUP(G84,章节关卡!$AN$3:$AO$36,2,FALSE)</f>
        <v>1401003#140#14</v>
      </c>
    </row>
    <row r="85" spans="1:17" ht="17.100000000000001" customHeight="1" x14ac:dyDescent="0.2">
      <c r="A85" s="14">
        <v>82</v>
      </c>
      <c r="B85" s="14">
        <v>2030</v>
      </c>
      <c r="C85" s="14" t="s">
        <v>1051</v>
      </c>
      <c r="D85" s="14" t="s">
        <v>969</v>
      </c>
      <c r="E85" s="14">
        <v>1</v>
      </c>
      <c r="F85" s="18">
        <f t="shared" si="4"/>
        <v>10000</v>
      </c>
      <c r="G85" s="18">
        <f>INDEX(章节关卡!$D$4:$AA$123,掉落填表!B85-2000,(掉落填表!E85-1)*4+2)</f>
        <v>1401002</v>
      </c>
      <c r="H85" s="18">
        <f t="shared" si="5"/>
        <v>400</v>
      </c>
      <c r="L85" s="18">
        <f>INDEX(章节关卡!$D$4:$AA$123,掉落填表!B85-2000,(掉落填表!E85-1)*4+4)*$W$4</f>
        <v>400</v>
      </c>
      <c r="P85" s="18">
        <f t="shared" si="3"/>
        <v>20300001</v>
      </c>
      <c r="Q85" s="18" t="str">
        <f>G85&amp;"#"&amp;H85&amp;"#"&amp;VLOOKUP(G85,章节关卡!$AN$3:$AO$36,2,FALSE)</f>
        <v>1401002#400#14</v>
      </c>
    </row>
    <row r="86" spans="1:17" s="24" customFormat="1" ht="17.100000000000001" customHeight="1" x14ac:dyDescent="0.2">
      <c r="A86" s="14">
        <v>83</v>
      </c>
      <c r="B86" s="14">
        <v>2030</v>
      </c>
      <c r="C86" s="14" t="s">
        <v>1052</v>
      </c>
      <c r="D86" s="14" t="s">
        <v>969</v>
      </c>
      <c r="E86" s="14">
        <v>2</v>
      </c>
      <c r="F86" s="18">
        <f t="shared" si="4"/>
        <v>10000</v>
      </c>
      <c r="G86" s="18">
        <f>INDEX(章节关卡!$D$4:$AA$123,掉落填表!B86-2000,(掉落填表!E86-1)*4+2)</f>
        <v>1603004</v>
      </c>
      <c r="H86" s="18">
        <f t="shared" si="5"/>
        <v>40</v>
      </c>
      <c r="L86" s="18">
        <f>INDEX(章节关卡!$D$4:$AA$123,掉落填表!B86-2000,(掉落填表!E86-1)*4+4)*$W$4</f>
        <v>40</v>
      </c>
      <c r="P86" s="18">
        <f t="shared" si="3"/>
        <v>20300002</v>
      </c>
      <c r="Q86" s="18" t="str">
        <f>G86&amp;"#"&amp;H86&amp;"#"&amp;VLOOKUP(G86,章节关卡!$AN$3:$AO$36,2,FALSE)</f>
        <v>1603004#40#16</v>
      </c>
    </row>
    <row r="87" spans="1:17" s="24" customFormat="1" ht="17.100000000000001" customHeight="1" x14ac:dyDescent="0.2">
      <c r="A87" s="14">
        <v>84</v>
      </c>
      <c r="B87" s="14">
        <v>2030</v>
      </c>
      <c r="C87" s="14" t="s">
        <v>1053</v>
      </c>
      <c r="D87" s="14" t="s">
        <v>969</v>
      </c>
      <c r="E87" s="14">
        <v>3</v>
      </c>
      <c r="F87" s="18">
        <f t="shared" si="4"/>
        <v>10000</v>
      </c>
      <c r="G87" s="18">
        <f>INDEX(章节关卡!$D$4:$AA$123,掉落填表!B87-2000,(掉落填表!E87-1)*4+2)</f>
        <v>1603001</v>
      </c>
      <c r="H87" s="18">
        <f t="shared" si="5"/>
        <v>40</v>
      </c>
      <c r="L87" s="18">
        <f>INDEX(章节关卡!$D$4:$AA$123,掉落填表!B87-2000,(掉落填表!E87-1)*4+4)*$W$4</f>
        <v>40</v>
      </c>
      <c r="P87" s="18">
        <f t="shared" si="3"/>
        <v>20300003</v>
      </c>
      <c r="Q87" s="18" t="str">
        <f>G87&amp;"#"&amp;H87&amp;"#"&amp;VLOOKUP(G87,章节关卡!$AN$3:$AO$36,2,FALSE)</f>
        <v>1603001#40#16</v>
      </c>
    </row>
    <row r="88" spans="1:17" ht="17.100000000000001" customHeight="1" x14ac:dyDescent="0.2">
      <c r="A88" s="14">
        <v>85</v>
      </c>
      <c r="B88" s="14">
        <v>2031</v>
      </c>
      <c r="C88" s="14" t="s">
        <v>1054</v>
      </c>
      <c r="D88" s="14" t="s">
        <v>969</v>
      </c>
      <c r="E88" s="14">
        <v>1</v>
      </c>
      <c r="F88" s="18">
        <f t="shared" si="4"/>
        <v>10000</v>
      </c>
      <c r="G88" s="18">
        <f>INDEX(章节关卡!$D$4:$AA$123,掉落填表!B88-2000,(掉落填表!E88-1)*4+2)</f>
        <v>1401002</v>
      </c>
      <c r="H88" s="18">
        <f t="shared" si="5"/>
        <v>500</v>
      </c>
      <c r="L88" s="18">
        <f>INDEX(章节关卡!$D$4:$AA$123,掉落填表!B88-2000,(掉落填表!E88-1)*4+4)*$W$4</f>
        <v>500</v>
      </c>
      <c r="P88" s="18">
        <f t="shared" si="3"/>
        <v>20310001</v>
      </c>
      <c r="Q88" s="18" t="str">
        <f>G88&amp;"#"&amp;H88&amp;"#"&amp;VLOOKUP(G88,章节关卡!$AN$3:$AO$36,2,FALSE)</f>
        <v>1401002#500#14</v>
      </c>
    </row>
    <row r="89" spans="1:17" s="24" customFormat="1" ht="17.100000000000001" customHeight="1" x14ac:dyDescent="0.2">
      <c r="A89" s="14">
        <v>86</v>
      </c>
      <c r="B89" s="14">
        <v>2031</v>
      </c>
      <c r="C89" s="14" t="s">
        <v>1055</v>
      </c>
      <c r="D89" s="14" t="s">
        <v>969</v>
      </c>
      <c r="E89" s="14">
        <v>2</v>
      </c>
      <c r="F89" s="18">
        <f t="shared" si="4"/>
        <v>10000</v>
      </c>
      <c r="G89" s="18">
        <f>INDEX(章节关卡!$D$4:$AA$123,掉落填表!B89-2000,(掉落填表!E89-1)*4+2)</f>
        <v>1401003</v>
      </c>
      <c r="H89" s="18">
        <f t="shared" si="5"/>
        <v>160</v>
      </c>
      <c r="L89" s="18">
        <f>INDEX(章节关卡!$D$4:$AA$123,掉落填表!B89-2000,(掉落填表!E89-1)*4+4)*$W$4</f>
        <v>160</v>
      </c>
      <c r="P89" s="18">
        <f t="shared" si="3"/>
        <v>20310002</v>
      </c>
      <c r="Q89" s="18" t="str">
        <f>G89&amp;"#"&amp;H89&amp;"#"&amp;VLOOKUP(G89,章节关卡!$AN$3:$AO$36,2,FALSE)</f>
        <v>1401003#160#14</v>
      </c>
    </row>
    <row r="90" spans="1:17" s="24" customFormat="1" ht="17.100000000000001" customHeight="1" x14ac:dyDescent="0.2">
      <c r="A90" s="14">
        <v>87</v>
      </c>
      <c r="B90" s="14">
        <v>2031</v>
      </c>
      <c r="C90" s="14" t="s">
        <v>1056</v>
      </c>
      <c r="D90" s="14" t="s">
        <v>969</v>
      </c>
      <c r="E90" s="14">
        <v>3</v>
      </c>
      <c r="F90" s="18">
        <f t="shared" si="4"/>
        <v>10000</v>
      </c>
      <c r="G90" s="18">
        <f>INDEX(章节关卡!$D$4:$AA$123,掉落填表!B90-2000,(掉落填表!E90-1)*4+2)</f>
        <v>1603005</v>
      </c>
      <c r="H90" s="18">
        <f t="shared" si="5"/>
        <v>10</v>
      </c>
      <c r="L90" s="18">
        <f>INDEX(章节关卡!$D$4:$AA$123,掉落填表!B90-2000,(掉落填表!E90-1)*4+4)*$W$4</f>
        <v>10</v>
      </c>
      <c r="P90" s="18">
        <f t="shared" si="3"/>
        <v>20310003</v>
      </c>
      <c r="Q90" s="18" t="str">
        <f>G90&amp;"#"&amp;H90&amp;"#"&amp;VLOOKUP(G90,章节关卡!$AN$3:$AO$36,2,FALSE)</f>
        <v>1603005#10#16</v>
      </c>
    </row>
    <row r="91" spans="1:17" s="24" customFormat="1" ht="17.100000000000001" customHeight="1" x14ac:dyDescent="0.2">
      <c r="A91" s="14">
        <v>88</v>
      </c>
      <c r="B91" s="14">
        <v>2031</v>
      </c>
      <c r="C91" s="14" t="s">
        <v>1057</v>
      </c>
      <c r="D91" s="14" t="s">
        <v>969</v>
      </c>
      <c r="E91" s="14">
        <v>4</v>
      </c>
      <c r="F91" s="18">
        <f t="shared" si="4"/>
        <v>10000</v>
      </c>
      <c r="G91" s="18">
        <f>INDEX(章节关卡!$D$4:$AA$123,掉落填表!B91-2000,(掉落填表!E91-1)*4+2)</f>
        <v>1603007</v>
      </c>
      <c r="H91" s="18">
        <f t="shared" si="5"/>
        <v>2</v>
      </c>
      <c r="L91" s="18">
        <f>INDEX(章节关卡!$D$4:$AA$123,掉落填表!B91-2000,(掉落填表!E91-1)*4+4)*$W$4</f>
        <v>2</v>
      </c>
      <c r="P91" s="18">
        <f t="shared" si="3"/>
        <v>20310004</v>
      </c>
      <c r="Q91" s="18" t="str">
        <f>G91&amp;"#"&amp;H91&amp;"#"&amp;VLOOKUP(G91,章节关卡!$AN$3:$AO$36,2,FALSE)</f>
        <v>1603007#2#16</v>
      </c>
    </row>
    <row r="92" spans="1:17" ht="17.100000000000001" customHeight="1" x14ac:dyDescent="0.2">
      <c r="A92" s="14">
        <v>89</v>
      </c>
      <c r="B92" s="14">
        <v>2032</v>
      </c>
      <c r="C92" s="14" t="s">
        <v>1058</v>
      </c>
      <c r="D92" s="14" t="s">
        <v>969</v>
      </c>
      <c r="E92" s="14">
        <v>1</v>
      </c>
      <c r="F92" s="18">
        <f t="shared" si="4"/>
        <v>10000</v>
      </c>
      <c r="G92" s="18">
        <f>INDEX(章节关卡!$D$4:$AA$123,掉落填表!B92-2000,(掉落填表!E92-1)*4+2)</f>
        <v>1401002</v>
      </c>
      <c r="H92" s="18">
        <f t="shared" si="5"/>
        <v>500</v>
      </c>
      <c r="L92" s="18">
        <f>INDEX(章节关卡!$D$4:$AA$123,掉落填表!B92-2000,(掉落填表!E92-1)*4+4)*$W$4</f>
        <v>500</v>
      </c>
      <c r="P92" s="18">
        <f t="shared" si="3"/>
        <v>20320001</v>
      </c>
      <c r="Q92" s="18" t="str">
        <f>G92&amp;"#"&amp;H92&amp;"#"&amp;VLOOKUP(G92,章节关卡!$AN$3:$AO$36,2,FALSE)</f>
        <v>1401002#500#14</v>
      </c>
    </row>
    <row r="93" spans="1:17" s="24" customFormat="1" ht="17.100000000000001" customHeight="1" x14ac:dyDescent="0.2">
      <c r="A93" s="14">
        <v>90</v>
      </c>
      <c r="B93" s="14">
        <v>2032</v>
      </c>
      <c r="C93" s="14" t="s">
        <v>1059</v>
      </c>
      <c r="D93" s="14" t="s">
        <v>969</v>
      </c>
      <c r="E93" s="14">
        <v>2</v>
      </c>
      <c r="F93" s="18">
        <f t="shared" si="4"/>
        <v>10000</v>
      </c>
      <c r="G93" s="18">
        <f>INDEX(章节关卡!$D$4:$AA$123,掉落填表!B93-2000,(掉落填表!E93-1)*4+2)</f>
        <v>1401004</v>
      </c>
      <c r="H93" s="18">
        <f t="shared" si="5"/>
        <v>160</v>
      </c>
      <c r="L93" s="18">
        <f>INDEX(章节关卡!$D$4:$AA$123,掉落填表!B93-2000,(掉落填表!E93-1)*4+4)*$W$4</f>
        <v>160</v>
      </c>
      <c r="P93" s="18">
        <f t="shared" si="3"/>
        <v>20320002</v>
      </c>
      <c r="Q93" s="18" t="str">
        <f>G93&amp;"#"&amp;H93&amp;"#"&amp;VLOOKUP(G93,章节关卡!$AN$3:$AO$36,2,FALSE)</f>
        <v>1401004#160#14</v>
      </c>
    </row>
    <row r="94" spans="1:17" s="24" customFormat="1" ht="17.100000000000001" customHeight="1" x14ac:dyDescent="0.2">
      <c r="A94" s="14">
        <v>91</v>
      </c>
      <c r="B94" s="14">
        <v>2032</v>
      </c>
      <c r="C94" s="14" t="s">
        <v>1060</v>
      </c>
      <c r="D94" s="14" t="s">
        <v>969</v>
      </c>
      <c r="E94" s="14">
        <v>3</v>
      </c>
      <c r="F94" s="18">
        <f t="shared" si="4"/>
        <v>10000</v>
      </c>
      <c r="G94" s="18">
        <f>INDEX(章节关卡!$D$4:$AA$123,掉落填表!B94-2000,(掉落填表!E94-1)*4+2)</f>
        <v>1603002</v>
      </c>
      <c r="H94" s="18">
        <f t="shared" si="5"/>
        <v>10</v>
      </c>
      <c r="L94" s="18">
        <f>INDEX(章节关卡!$D$4:$AA$123,掉落填表!B94-2000,(掉落填表!E94-1)*4+4)*$W$4</f>
        <v>10</v>
      </c>
      <c r="P94" s="18">
        <f t="shared" si="3"/>
        <v>20320003</v>
      </c>
      <c r="Q94" s="18" t="str">
        <f>G94&amp;"#"&amp;H94&amp;"#"&amp;VLOOKUP(G94,章节关卡!$AN$3:$AO$36,2,FALSE)</f>
        <v>1603002#10#16</v>
      </c>
    </row>
    <row r="95" spans="1:17" s="24" customFormat="1" ht="17.100000000000001" customHeight="1" x14ac:dyDescent="0.2">
      <c r="A95" s="14">
        <v>92</v>
      </c>
      <c r="B95" s="14">
        <v>2032</v>
      </c>
      <c r="C95" s="14" t="s">
        <v>1061</v>
      </c>
      <c r="D95" s="14" t="s">
        <v>969</v>
      </c>
      <c r="E95" s="14">
        <v>4</v>
      </c>
      <c r="F95" s="18">
        <f t="shared" si="4"/>
        <v>10000</v>
      </c>
      <c r="G95" s="18">
        <f>INDEX(章节关卡!$D$4:$AA$123,掉落填表!B95-2000,(掉落填表!E95-1)*4+2)</f>
        <v>1603009</v>
      </c>
      <c r="H95" s="18">
        <f t="shared" si="5"/>
        <v>2</v>
      </c>
      <c r="L95" s="18">
        <f>INDEX(章节关卡!$D$4:$AA$123,掉落填表!B95-2000,(掉落填表!E95-1)*4+4)*$W$4</f>
        <v>2</v>
      </c>
      <c r="P95" s="18">
        <f t="shared" si="3"/>
        <v>20320004</v>
      </c>
      <c r="Q95" s="18" t="str">
        <f>G95&amp;"#"&amp;H95&amp;"#"&amp;VLOOKUP(G95,章节关卡!$AN$3:$AO$36,2,FALSE)</f>
        <v>1603009#2#16</v>
      </c>
    </row>
    <row r="96" spans="1:17" ht="17.100000000000001" customHeight="1" x14ac:dyDescent="0.2">
      <c r="A96" s="14">
        <v>93</v>
      </c>
      <c r="B96" s="14">
        <v>2033</v>
      </c>
      <c r="C96" s="14" t="s">
        <v>1062</v>
      </c>
      <c r="D96" s="14" t="s">
        <v>969</v>
      </c>
      <c r="E96" s="14">
        <v>1</v>
      </c>
      <c r="F96" s="18">
        <f t="shared" si="4"/>
        <v>10000</v>
      </c>
      <c r="G96" s="18">
        <f>INDEX(章节关卡!$D$4:$AA$123,掉落填表!B96-2000,(掉落填表!E96-1)*4+2)</f>
        <v>1401002</v>
      </c>
      <c r="H96" s="18">
        <f t="shared" si="5"/>
        <v>500</v>
      </c>
      <c r="L96" s="18">
        <f>INDEX(章节关卡!$D$4:$AA$123,掉落填表!B96-2000,(掉落填表!E96-1)*4+4)*$W$4</f>
        <v>500</v>
      </c>
      <c r="P96" s="18">
        <f t="shared" si="3"/>
        <v>20330001</v>
      </c>
      <c r="Q96" s="18" t="str">
        <f>G96&amp;"#"&amp;H96&amp;"#"&amp;VLOOKUP(G96,章节关卡!$AN$3:$AO$36,2,FALSE)</f>
        <v>1401002#500#14</v>
      </c>
    </row>
    <row r="97" spans="1:17" s="24" customFormat="1" ht="17.100000000000001" customHeight="1" x14ac:dyDescent="0.2">
      <c r="A97" s="14">
        <v>94</v>
      </c>
      <c r="B97" s="14">
        <v>2033</v>
      </c>
      <c r="C97" s="14" t="s">
        <v>1063</v>
      </c>
      <c r="D97" s="14" t="s">
        <v>969</v>
      </c>
      <c r="E97" s="14">
        <v>2</v>
      </c>
      <c r="F97" s="18">
        <f t="shared" si="4"/>
        <v>10000</v>
      </c>
      <c r="G97" s="18">
        <f>INDEX(章节关卡!$D$4:$AA$123,掉落填表!B97-2000,(掉落填表!E97-1)*4+2)</f>
        <v>1603013</v>
      </c>
      <c r="H97" s="18">
        <f t="shared" si="5"/>
        <v>2</v>
      </c>
      <c r="L97" s="18">
        <f>INDEX(章节关卡!$D$4:$AA$123,掉落填表!B97-2000,(掉落填表!E97-1)*4+4)*$W$4</f>
        <v>2</v>
      </c>
      <c r="P97" s="18">
        <f t="shared" si="3"/>
        <v>20330002</v>
      </c>
      <c r="Q97" s="18" t="str">
        <f>G97&amp;"#"&amp;H97&amp;"#"&amp;VLOOKUP(G97,章节关卡!$AN$3:$AO$36,2,FALSE)</f>
        <v>1603013#2#16</v>
      </c>
    </row>
    <row r="98" spans="1:17" s="24" customFormat="1" ht="17.100000000000001" customHeight="1" x14ac:dyDescent="0.2">
      <c r="A98" s="14">
        <v>95</v>
      </c>
      <c r="B98" s="14">
        <v>2033</v>
      </c>
      <c r="C98" s="14" t="s">
        <v>1064</v>
      </c>
      <c r="D98" s="14" t="s">
        <v>969</v>
      </c>
      <c r="E98" s="14">
        <v>3</v>
      </c>
      <c r="F98" s="18">
        <f t="shared" si="4"/>
        <v>10000</v>
      </c>
      <c r="G98" s="18">
        <f>INDEX(章节关卡!$D$4:$AA$123,掉落填表!B98-2000,(掉落填表!E98-1)*4+2)</f>
        <v>1603015</v>
      </c>
      <c r="H98" s="18">
        <f t="shared" si="5"/>
        <v>2</v>
      </c>
      <c r="L98" s="18">
        <f>INDEX(章节关卡!$D$4:$AA$123,掉落填表!B98-2000,(掉落填表!E98-1)*4+4)*$W$4</f>
        <v>2</v>
      </c>
      <c r="P98" s="18">
        <f t="shared" si="3"/>
        <v>20330003</v>
      </c>
      <c r="Q98" s="18" t="str">
        <f>G98&amp;"#"&amp;H98&amp;"#"&amp;VLOOKUP(G98,章节关卡!$AN$3:$AO$36,2,FALSE)</f>
        <v>1603015#2#16</v>
      </c>
    </row>
    <row r="99" spans="1:17" s="24" customFormat="1" ht="17.100000000000001" customHeight="1" x14ac:dyDescent="0.2">
      <c r="A99" s="14">
        <v>96</v>
      </c>
      <c r="B99" s="14">
        <v>2033</v>
      </c>
      <c r="C99" s="14" t="s">
        <v>1065</v>
      </c>
      <c r="D99" s="14" t="s">
        <v>969</v>
      </c>
      <c r="E99" s="14">
        <v>4</v>
      </c>
      <c r="F99" s="18">
        <f t="shared" si="4"/>
        <v>10000</v>
      </c>
      <c r="G99" s="18">
        <f>INDEX(章节关卡!$D$4:$AA$123,掉落填表!B99-2000,(掉落填表!E99-1)*4+2)</f>
        <v>1603011</v>
      </c>
      <c r="H99" s="18">
        <f t="shared" si="5"/>
        <v>2</v>
      </c>
      <c r="L99" s="18">
        <f>INDEX(章节关卡!$D$4:$AA$123,掉落填表!B99-2000,(掉落填表!E99-1)*4+4)*$W$4</f>
        <v>2</v>
      </c>
      <c r="P99" s="18">
        <f t="shared" si="3"/>
        <v>20330004</v>
      </c>
      <c r="Q99" s="18" t="str">
        <f>G99&amp;"#"&amp;H99&amp;"#"&amp;VLOOKUP(G99,章节关卡!$AN$3:$AO$36,2,FALSE)</f>
        <v>1603011#2#16</v>
      </c>
    </row>
    <row r="100" spans="1:17" ht="17.100000000000001" customHeight="1" x14ac:dyDescent="0.2">
      <c r="A100" s="14">
        <v>97</v>
      </c>
      <c r="B100" s="14">
        <v>2034</v>
      </c>
      <c r="C100" s="14" t="s">
        <v>1066</v>
      </c>
      <c r="D100" s="14" t="s">
        <v>969</v>
      </c>
      <c r="E100" s="14">
        <v>1</v>
      </c>
      <c r="F100" s="18">
        <f t="shared" si="4"/>
        <v>10000</v>
      </c>
      <c r="G100" s="18">
        <f>INDEX(章节关卡!$D$4:$AA$123,掉落填表!B100-2000,(掉落填表!E100-1)*4+2)</f>
        <v>1401002</v>
      </c>
      <c r="H100" s="18">
        <f t="shared" si="5"/>
        <v>500</v>
      </c>
      <c r="L100" s="18">
        <f>INDEX(章节关卡!$D$4:$AA$123,掉落填表!B100-2000,(掉落填表!E100-1)*4+4)*$W$4</f>
        <v>500</v>
      </c>
      <c r="P100" s="18">
        <f t="shared" si="3"/>
        <v>20340001</v>
      </c>
      <c r="Q100" s="18" t="str">
        <f>G100&amp;"#"&amp;H100&amp;"#"&amp;VLOOKUP(G100,章节关卡!$AN$3:$AO$36,2,FALSE)</f>
        <v>1401002#500#14</v>
      </c>
    </row>
    <row r="101" spans="1:17" s="24" customFormat="1" ht="17.100000000000001" customHeight="1" x14ac:dyDescent="0.2">
      <c r="A101" s="14">
        <v>98</v>
      </c>
      <c r="B101" s="14">
        <v>2034</v>
      </c>
      <c r="C101" s="14" t="s">
        <v>1067</v>
      </c>
      <c r="D101" s="14" t="s">
        <v>969</v>
      </c>
      <c r="E101" s="14">
        <v>2</v>
      </c>
      <c r="F101" s="18">
        <f t="shared" si="4"/>
        <v>10000</v>
      </c>
      <c r="G101" s="18">
        <f>INDEX(章节关卡!$D$4:$AA$123,掉落填表!B101-2000,(掉落填表!E101-1)*4+2)</f>
        <v>1401003</v>
      </c>
      <c r="H101" s="18">
        <f t="shared" si="5"/>
        <v>160</v>
      </c>
      <c r="L101" s="18">
        <f>INDEX(章节关卡!$D$4:$AA$123,掉落填表!B101-2000,(掉落填表!E101-1)*4+4)*$W$4</f>
        <v>160</v>
      </c>
      <c r="P101" s="18">
        <f t="shared" si="3"/>
        <v>20340002</v>
      </c>
      <c r="Q101" s="18" t="str">
        <f>G101&amp;"#"&amp;H101&amp;"#"&amp;VLOOKUP(G101,章节关卡!$AN$3:$AO$36,2,FALSE)</f>
        <v>1401003#160#14</v>
      </c>
    </row>
    <row r="102" spans="1:17" s="24" customFormat="1" ht="17.100000000000001" customHeight="1" x14ac:dyDescent="0.2">
      <c r="A102" s="14">
        <v>99</v>
      </c>
      <c r="B102" s="14">
        <v>2034</v>
      </c>
      <c r="C102" s="14" t="s">
        <v>1068</v>
      </c>
      <c r="D102" s="14" t="s">
        <v>969</v>
      </c>
      <c r="E102" s="14">
        <v>3</v>
      </c>
      <c r="F102" s="18">
        <f t="shared" si="4"/>
        <v>10000</v>
      </c>
      <c r="G102" s="18">
        <f>INDEX(章节关卡!$D$4:$AA$123,掉落填表!B102-2000,(掉落填表!E102-1)*4+2)</f>
        <v>1603005</v>
      </c>
      <c r="H102" s="18">
        <f t="shared" si="5"/>
        <v>10</v>
      </c>
      <c r="L102" s="18">
        <f>INDEX(章节关卡!$D$4:$AA$123,掉落填表!B102-2000,(掉落填表!E102-1)*4+4)*$W$4</f>
        <v>10</v>
      </c>
      <c r="P102" s="18">
        <f t="shared" si="3"/>
        <v>20340003</v>
      </c>
      <c r="Q102" s="18" t="str">
        <f>G102&amp;"#"&amp;H102&amp;"#"&amp;VLOOKUP(G102,章节关卡!$AN$3:$AO$36,2,FALSE)</f>
        <v>1603005#10#16</v>
      </c>
    </row>
    <row r="103" spans="1:17" s="24" customFormat="1" ht="17.100000000000001" customHeight="1" x14ac:dyDescent="0.2">
      <c r="A103" s="14">
        <v>100</v>
      </c>
      <c r="B103" s="14">
        <v>2034</v>
      </c>
      <c r="C103" s="14" t="s">
        <v>1069</v>
      </c>
      <c r="D103" s="14" t="s">
        <v>969</v>
      </c>
      <c r="E103" s="14">
        <v>4</v>
      </c>
      <c r="F103" s="18">
        <f t="shared" si="4"/>
        <v>10000</v>
      </c>
      <c r="G103" s="18">
        <f>INDEX(章节关卡!$D$4:$AA$123,掉落填表!B103-2000,(掉落填表!E103-1)*4+2)</f>
        <v>1603013</v>
      </c>
      <c r="H103" s="18">
        <f t="shared" si="5"/>
        <v>2</v>
      </c>
      <c r="L103" s="18">
        <f>INDEX(章节关卡!$D$4:$AA$123,掉落填表!B103-2000,(掉落填表!E103-1)*4+4)*$W$4</f>
        <v>2</v>
      </c>
      <c r="P103" s="18">
        <f t="shared" si="3"/>
        <v>20340004</v>
      </c>
      <c r="Q103" s="18" t="str">
        <f>G103&amp;"#"&amp;H103&amp;"#"&amp;VLOOKUP(G103,章节关卡!$AN$3:$AO$36,2,FALSE)</f>
        <v>1603013#2#16</v>
      </c>
    </row>
    <row r="104" spans="1:17" ht="17.100000000000001" customHeight="1" x14ac:dyDescent="0.2">
      <c r="A104" s="14">
        <v>101</v>
      </c>
      <c r="B104" s="14">
        <v>2035</v>
      </c>
      <c r="C104" s="14" t="s">
        <v>1070</v>
      </c>
      <c r="D104" s="14" t="s">
        <v>969</v>
      </c>
      <c r="E104" s="14">
        <v>1</v>
      </c>
      <c r="F104" s="18">
        <f t="shared" si="4"/>
        <v>10000</v>
      </c>
      <c r="G104" s="18">
        <f>INDEX(章节关卡!$D$4:$AA$123,掉落填表!B104-2000,(掉落填表!E104-1)*4+2)</f>
        <v>1401002</v>
      </c>
      <c r="H104" s="18">
        <f t="shared" si="5"/>
        <v>500</v>
      </c>
      <c r="L104" s="18">
        <f>INDEX(章节关卡!$D$4:$AA$123,掉落填表!B104-2000,(掉落填表!E104-1)*4+4)*$W$4</f>
        <v>500</v>
      </c>
      <c r="P104" s="18">
        <f t="shared" si="3"/>
        <v>20350001</v>
      </c>
      <c r="Q104" s="18" t="str">
        <f>G104&amp;"#"&amp;H104&amp;"#"&amp;VLOOKUP(G104,章节关卡!$AN$3:$AO$36,2,FALSE)</f>
        <v>1401002#500#14</v>
      </c>
    </row>
    <row r="105" spans="1:17" s="24" customFormat="1" ht="17.100000000000001" customHeight="1" x14ac:dyDescent="0.2">
      <c r="A105" s="14">
        <v>102</v>
      </c>
      <c r="B105" s="14">
        <v>2035</v>
      </c>
      <c r="C105" s="14" t="s">
        <v>1071</v>
      </c>
      <c r="D105" s="14" t="s">
        <v>969</v>
      </c>
      <c r="E105" s="14">
        <v>2</v>
      </c>
      <c r="F105" s="18">
        <f t="shared" si="4"/>
        <v>10000</v>
      </c>
      <c r="G105" s="18">
        <f>INDEX(章节关卡!$D$4:$AA$123,掉落填表!B105-2000,(掉落填表!E105-1)*4+2)</f>
        <v>1401004</v>
      </c>
      <c r="H105" s="18">
        <f t="shared" si="5"/>
        <v>160</v>
      </c>
      <c r="L105" s="18">
        <f>INDEX(章节关卡!$D$4:$AA$123,掉落填表!B105-2000,(掉落填表!E105-1)*4+4)*$W$4</f>
        <v>160</v>
      </c>
      <c r="P105" s="18">
        <f t="shared" si="3"/>
        <v>20350002</v>
      </c>
      <c r="Q105" s="18" t="str">
        <f>G105&amp;"#"&amp;H105&amp;"#"&amp;VLOOKUP(G105,章节关卡!$AN$3:$AO$36,2,FALSE)</f>
        <v>1401004#160#14</v>
      </c>
    </row>
    <row r="106" spans="1:17" s="24" customFormat="1" ht="17.100000000000001" customHeight="1" x14ac:dyDescent="0.2">
      <c r="A106" s="14">
        <v>103</v>
      </c>
      <c r="B106" s="14">
        <v>2035</v>
      </c>
      <c r="C106" s="14" t="s">
        <v>1072</v>
      </c>
      <c r="D106" s="14" t="s">
        <v>969</v>
      </c>
      <c r="E106" s="14">
        <v>3</v>
      </c>
      <c r="F106" s="18">
        <f t="shared" si="4"/>
        <v>10000</v>
      </c>
      <c r="G106" s="18">
        <f>INDEX(章节关卡!$D$4:$AA$123,掉落填表!B106-2000,(掉落填表!E106-1)*4+2)</f>
        <v>1603002</v>
      </c>
      <c r="H106" s="18">
        <f t="shared" si="5"/>
        <v>10</v>
      </c>
      <c r="L106" s="18">
        <f>INDEX(章节关卡!$D$4:$AA$123,掉落填表!B106-2000,(掉落填表!E106-1)*4+4)*$W$4</f>
        <v>10</v>
      </c>
      <c r="P106" s="18">
        <f t="shared" si="3"/>
        <v>20350003</v>
      </c>
      <c r="Q106" s="18" t="str">
        <f>G106&amp;"#"&amp;H106&amp;"#"&amp;VLOOKUP(G106,章节关卡!$AN$3:$AO$36,2,FALSE)</f>
        <v>1603002#10#16</v>
      </c>
    </row>
    <row r="107" spans="1:17" s="24" customFormat="1" ht="17.100000000000001" customHeight="1" x14ac:dyDescent="0.2">
      <c r="A107" s="14">
        <v>104</v>
      </c>
      <c r="B107" s="14">
        <v>2035</v>
      </c>
      <c r="C107" s="14" t="s">
        <v>1073</v>
      </c>
      <c r="D107" s="14" t="s">
        <v>969</v>
      </c>
      <c r="E107" s="14">
        <v>4</v>
      </c>
      <c r="F107" s="18">
        <f t="shared" si="4"/>
        <v>10000</v>
      </c>
      <c r="G107" s="18">
        <f>INDEX(章节关卡!$D$4:$AA$123,掉落填表!B107-2000,(掉落填表!E107-1)*4+2)</f>
        <v>1603015</v>
      </c>
      <c r="H107" s="18">
        <f t="shared" si="5"/>
        <v>2</v>
      </c>
      <c r="L107" s="18">
        <f>INDEX(章节关卡!$D$4:$AA$123,掉落填表!B107-2000,(掉落填表!E107-1)*4+4)*$W$4</f>
        <v>2</v>
      </c>
      <c r="P107" s="18">
        <f t="shared" si="3"/>
        <v>20350004</v>
      </c>
      <c r="Q107" s="18" t="str">
        <f>G107&amp;"#"&amp;H107&amp;"#"&amp;VLOOKUP(G107,章节关卡!$AN$3:$AO$36,2,FALSE)</f>
        <v>1603015#2#16</v>
      </c>
    </row>
    <row r="108" spans="1:17" ht="17.100000000000001" customHeight="1" x14ac:dyDescent="0.2">
      <c r="A108" s="14">
        <v>105</v>
      </c>
      <c r="B108" s="14">
        <v>2036</v>
      </c>
      <c r="C108" s="14" t="s">
        <v>1074</v>
      </c>
      <c r="D108" s="14" t="s">
        <v>969</v>
      </c>
      <c r="E108" s="14">
        <v>1</v>
      </c>
      <c r="F108" s="18">
        <f t="shared" si="4"/>
        <v>10000</v>
      </c>
      <c r="G108" s="18">
        <f>INDEX(章节关卡!$D$4:$AA$123,掉落填表!B108-2000,(掉落填表!E108-1)*4+2)</f>
        <v>1401002</v>
      </c>
      <c r="H108" s="18">
        <f t="shared" si="5"/>
        <v>500</v>
      </c>
      <c r="L108" s="18">
        <f>INDEX(章节关卡!$D$4:$AA$123,掉落填表!B108-2000,(掉落填表!E108-1)*4+4)*$W$4</f>
        <v>500</v>
      </c>
      <c r="P108" s="18">
        <f t="shared" si="3"/>
        <v>20360001</v>
      </c>
      <c r="Q108" s="18" t="str">
        <f>G108&amp;"#"&amp;H108&amp;"#"&amp;VLOOKUP(G108,章节关卡!$AN$3:$AO$36,2,FALSE)</f>
        <v>1401002#500#14</v>
      </c>
    </row>
    <row r="109" spans="1:17" s="24" customFormat="1" ht="17.100000000000001" customHeight="1" x14ac:dyDescent="0.2">
      <c r="A109" s="14">
        <v>106</v>
      </c>
      <c r="B109" s="14">
        <v>2036</v>
      </c>
      <c r="C109" s="14" t="s">
        <v>1075</v>
      </c>
      <c r="D109" s="14" t="s">
        <v>969</v>
      </c>
      <c r="E109" s="14">
        <v>2</v>
      </c>
      <c r="F109" s="18">
        <f t="shared" si="4"/>
        <v>10000</v>
      </c>
      <c r="G109" s="18">
        <f>INDEX(章节关卡!$D$4:$AA$123,掉落填表!B109-2000,(掉落填表!E109-1)*4+2)</f>
        <v>1401003</v>
      </c>
      <c r="H109" s="18">
        <f t="shared" si="5"/>
        <v>160</v>
      </c>
      <c r="L109" s="18">
        <f>INDEX(章节关卡!$D$4:$AA$123,掉落填表!B109-2000,(掉落填表!E109-1)*4+4)*$W$4</f>
        <v>160</v>
      </c>
      <c r="P109" s="18">
        <f t="shared" si="3"/>
        <v>20360002</v>
      </c>
      <c r="Q109" s="18" t="str">
        <f>G109&amp;"#"&amp;H109&amp;"#"&amp;VLOOKUP(G109,章节关卡!$AN$3:$AO$36,2,FALSE)</f>
        <v>1401003#160#14</v>
      </c>
    </row>
    <row r="110" spans="1:17" s="24" customFormat="1" ht="17.100000000000001" customHeight="1" x14ac:dyDescent="0.2">
      <c r="A110" s="14">
        <v>107</v>
      </c>
      <c r="B110" s="14">
        <v>2036</v>
      </c>
      <c r="C110" s="14" t="s">
        <v>1076</v>
      </c>
      <c r="D110" s="14" t="s">
        <v>969</v>
      </c>
      <c r="E110" s="14">
        <v>3</v>
      </c>
      <c r="F110" s="18">
        <f t="shared" si="4"/>
        <v>10000</v>
      </c>
      <c r="G110" s="18">
        <f>INDEX(章节关卡!$D$4:$AA$123,掉落填表!B110-2000,(掉落填表!E110-1)*4+2)</f>
        <v>1603005</v>
      </c>
      <c r="H110" s="18">
        <f t="shared" si="5"/>
        <v>10</v>
      </c>
      <c r="L110" s="18">
        <f>INDEX(章节关卡!$D$4:$AA$123,掉落填表!B110-2000,(掉落填表!E110-1)*4+4)*$W$4</f>
        <v>10</v>
      </c>
      <c r="P110" s="18">
        <f t="shared" si="3"/>
        <v>20360003</v>
      </c>
      <c r="Q110" s="18" t="str">
        <f>G110&amp;"#"&amp;H110&amp;"#"&amp;VLOOKUP(G110,章节关卡!$AN$3:$AO$36,2,FALSE)</f>
        <v>1603005#10#16</v>
      </c>
    </row>
    <row r="111" spans="1:17" s="24" customFormat="1" ht="17.100000000000001" customHeight="1" x14ac:dyDescent="0.2">
      <c r="A111" s="14">
        <v>108</v>
      </c>
      <c r="B111" s="14">
        <v>2036</v>
      </c>
      <c r="C111" s="14" t="s">
        <v>1077</v>
      </c>
      <c r="D111" s="14" t="s">
        <v>969</v>
      </c>
      <c r="E111" s="14">
        <v>4</v>
      </c>
      <c r="F111" s="18">
        <f t="shared" si="4"/>
        <v>10000</v>
      </c>
      <c r="G111" s="18">
        <f>INDEX(章节关卡!$D$4:$AA$123,掉落填表!B111-2000,(掉落填表!E111-1)*4+2)</f>
        <v>1603007</v>
      </c>
      <c r="H111" s="18">
        <f t="shared" si="5"/>
        <v>2</v>
      </c>
      <c r="L111" s="18">
        <f>INDEX(章节关卡!$D$4:$AA$123,掉落填表!B111-2000,(掉落填表!E111-1)*4+4)*$W$4</f>
        <v>2</v>
      </c>
      <c r="P111" s="18">
        <f t="shared" si="3"/>
        <v>20360004</v>
      </c>
      <c r="Q111" s="18" t="str">
        <f>G111&amp;"#"&amp;H111&amp;"#"&amp;VLOOKUP(G111,章节关卡!$AN$3:$AO$36,2,FALSE)</f>
        <v>1603007#2#16</v>
      </c>
    </row>
    <row r="112" spans="1:17" ht="17.100000000000001" customHeight="1" x14ac:dyDescent="0.2">
      <c r="A112" s="14">
        <v>109</v>
      </c>
      <c r="B112" s="14">
        <v>2037</v>
      </c>
      <c r="C112" s="14" t="s">
        <v>1078</v>
      </c>
      <c r="D112" s="14" t="s">
        <v>969</v>
      </c>
      <c r="E112" s="14">
        <v>1</v>
      </c>
      <c r="F112" s="18">
        <f t="shared" si="4"/>
        <v>10000</v>
      </c>
      <c r="G112" s="18">
        <f>INDEX(章节关卡!$D$4:$AA$123,掉落填表!B112-2000,(掉落填表!E112-1)*4+2)</f>
        <v>1401002</v>
      </c>
      <c r="H112" s="18">
        <f t="shared" si="5"/>
        <v>500</v>
      </c>
      <c r="L112" s="18">
        <f>INDEX(章节关卡!$D$4:$AA$123,掉落填表!B112-2000,(掉落填表!E112-1)*4+4)*$W$4</f>
        <v>500</v>
      </c>
      <c r="P112" s="18">
        <f t="shared" si="3"/>
        <v>20370001</v>
      </c>
      <c r="Q112" s="18" t="str">
        <f>G112&amp;"#"&amp;H112&amp;"#"&amp;VLOOKUP(G112,章节关卡!$AN$3:$AO$36,2,FALSE)</f>
        <v>1401002#500#14</v>
      </c>
    </row>
    <row r="113" spans="1:17" s="24" customFormat="1" ht="17.100000000000001" customHeight="1" x14ac:dyDescent="0.2">
      <c r="A113" s="14">
        <v>110</v>
      </c>
      <c r="B113" s="14">
        <v>2037</v>
      </c>
      <c r="C113" s="14" t="s">
        <v>1079</v>
      </c>
      <c r="D113" s="14" t="s">
        <v>969</v>
      </c>
      <c r="E113" s="14">
        <v>2</v>
      </c>
      <c r="F113" s="18">
        <f t="shared" si="4"/>
        <v>10000</v>
      </c>
      <c r="G113" s="18">
        <f>INDEX(章节关卡!$D$4:$AA$123,掉落填表!B113-2000,(掉落填表!E113-1)*4+2)</f>
        <v>1401004</v>
      </c>
      <c r="H113" s="18">
        <f t="shared" si="5"/>
        <v>160</v>
      </c>
      <c r="L113" s="18">
        <f>INDEX(章节关卡!$D$4:$AA$123,掉落填表!B113-2000,(掉落填表!E113-1)*4+4)*$W$4</f>
        <v>160</v>
      </c>
      <c r="P113" s="18">
        <f t="shared" si="3"/>
        <v>20370002</v>
      </c>
      <c r="Q113" s="18" t="str">
        <f>G113&amp;"#"&amp;H113&amp;"#"&amp;VLOOKUP(G113,章节关卡!$AN$3:$AO$36,2,FALSE)</f>
        <v>1401004#160#14</v>
      </c>
    </row>
    <row r="114" spans="1:17" s="24" customFormat="1" ht="17.100000000000001" customHeight="1" x14ac:dyDescent="0.2">
      <c r="A114" s="14">
        <v>111</v>
      </c>
      <c r="B114" s="14">
        <v>2037</v>
      </c>
      <c r="C114" s="14" t="s">
        <v>1080</v>
      </c>
      <c r="D114" s="14" t="s">
        <v>969</v>
      </c>
      <c r="E114" s="14">
        <v>3</v>
      </c>
      <c r="F114" s="18">
        <f t="shared" si="4"/>
        <v>10000</v>
      </c>
      <c r="G114" s="18">
        <f>INDEX(章节关卡!$D$4:$AA$123,掉落填表!B114-2000,(掉落填表!E114-1)*4+2)</f>
        <v>1401003</v>
      </c>
      <c r="H114" s="18">
        <f t="shared" si="5"/>
        <v>160</v>
      </c>
      <c r="L114" s="18">
        <f>INDEX(章节关卡!$D$4:$AA$123,掉落填表!B114-2000,(掉落填表!E114-1)*4+4)*$W$4</f>
        <v>160</v>
      </c>
      <c r="P114" s="18">
        <f t="shared" si="3"/>
        <v>20370003</v>
      </c>
      <c r="Q114" s="18" t="str">
        <f>G114&amp;"#"&amp;H114&amp;"#"&amp;VLOOKUP(G114,章节关卡!$AN$3:$AO$36,2,FALSE)</f>
        <v>1401003#160#14</v>
      </c>
    </row>
    <row r="115" spans="1:17" s="24" customFormat="1" ht="17.100000000000001" customHeight="1" x14ac:dyDescent="0.2">
      <c r="A115" s="14">
        <v>112</v>
      </c>
      <c r="B115" s="14">
        <v>2037</v>
      </c>
      <c r="C115" s="14" t="s">
        <v>1081</v>
      </c>
      <c r="D115" s="14" t="s">
        <v>969</v>
      </c>
      <c r="E115" s="14">
        <v>4</v>
      </c>
      <c r="F115" s="18">
        <f t="shared" si="4"/>
        <v>10000</v>
      </c>
      <c r="G115" s="18">
        <f>INDEX(章节关卡!$D$4:$AA$123,掉落填表!B115-2000,(掉落填表!E115-1)*4+2)</f>
        <v>1603009</v>
      </c>
      <c r="H115" s="18">
        <f t="shared" si="5"/>
        <v>2</v>
      </c>
      <c r="L115" s="18">
        <f>INDEX(章节关卡!$D$4:$AA$123,掉落填表!B115-2000,(掉落填表!E115-1)*4+4)*$W$4</f>
        <v>2</v>
      </c>
      <c r="P115" s="18">
        <f t="shared" si="3"/>
        <v>20370004</v>
      </c>
      <c r="Q115" s="18" t="str">
        <f>G115&amp;"#"&amp;H115&amp;"#"&amp;VLOOKUP(G115,章节关卡!$AN$3:$AO$36,2,FALSE)</f>
        <v>1603009#2#16</v>
      </c>
    </row>
    <row r="116" spans="1:17" ht="17.100000000000001" customHeight="1" x14ac:dyDescent="0.2">
      <c r="A116" s="14">
        <v>113</v>
      </c>
      <c r="B116" s="14">
        <v>2038</v>
      </c>
      <c r="C116" s="14" t="s">
        <v>1082</v>
      </c>
      <c r="D116" s="14" t="s">
        <v>969</v>
      </c>
      <c r="E116" s="14">
        <v>1</v>
      </c>
      <c r="F116" s="18">
        <f t="shared" si="4"/>
        <v>10000</v>
      </c>
      <c r="G116" s="18">
        <f>INDEX(章节关卡!$D$4:$AA$123,掉落填表!B116-2000,(掉落填表!E116-1)*4+2)</f>
        <v>1401002</v>
      </c>
      <c r="H116" s="18">
        <f t="shared" si="5"/>
        <v>500</v>
      </c>
      <c r="L116" s="18">
        <f>INDEX(章节关卡!$D$4:$AA$123,掉落填表!B116-2000,(掉落填表!E116-1)*4+4)*$W$4</f>
        <v>500</v>
      </c>
      <c r="P116" s="18">
        <f t="shared" si="3"/>
        <v>20380001</v>
      </c>
      <c r="Q116" s="18" t="str">
        <f>G116&amp;"#"&amp;H116&amp;"#"&amp;VLOOKUP(G116,章节关卡!$AN$3:$AO$36,2,FALSE)</f>
        <v>1401002#500#14</v>
      </c>
    </row>
    <row r="117" spans="1:17" s="24" customFormat="1" ht="17.100000000000001" customHeight="1" x14ac:dyDescent="0.2">
      <c r="A117" s="14">
        <v>114</v>
      </c>
      <c r="B117" s="14">
        <v>2038</v>
      </c>
      <c r="C117" s="14" t="s">
        <v>1083</v>
      </c>
      <c r="D117" s="14" t="s">
        <v>969</v>
      </c>
      <c r="E117" s="14">
        <v>2</v>
      </c>
      <c r="F117" s="18">
        <f t="shared" si="4"/>
        <v>10000</v>
      </c>
      <c r="G117" s="18">
        <f>INDEX(章节关卡!$D$4:$AA$123,掉落填表!B117-2000,(掉落填表!E117-1)*4+2)</f>
        <v>1603007</v>
      </c>
      <c r="H117" s="18">
        <f t="shared" si="5"/>
        <v>2</v>
      </c>
      <c r="L117" s="18">
        <f>INDEX(章节关卡!$D$4:$AA$123,掉落填表!B117-2000,(掉落填表!E117-1)*4+4)*$W$4</f>
        <v>2</v>
      </c>
      <c r="P117" s="18">
        <f t="shared" si="3"/>
        <v>20380002</v>
      </c>
      <c r="Q117" s="18" t="str">
        <f>G117&amp;"#"&amp;H117&amp;"#"&amp;VLOOKUP(G117,章节关卡!$AN$3:$AO$36,2,FALSE)</f>
        <v>1603007#2#16</v>
      </c>
    </row>
    <row r="118" spans="1:17" s="24" customFormat="1" ht="17.100000000000001" customHeight="1" x14ac:dyDescent="0.2">
      <c r="A118" s="14">
        <v>115</v>
      </c>
      <c r="B118" s="14">
        <v>2038</v>
      </c>
      <c r="C118" s="14" t="s">
        <v>1084</v>
      </c>
      <c r="D118" s="14" t="s">
        <v>969</v>
      </c>
      <c r="E118" s="14">
        <v>3</v>
      </c>
      <c r="F118" s="18">
        <f t="shared" si="4"/>
        <v>10000</v>
      </c>
      <c r="G118" s="18">
        <f>INDEX(章节关卡!$D$4:$AA$123,掉落填表!B118-2000,(掉落填表!E118-1)*4+2)</f>
        <v>1603009</v>
      </c>
      <c r="H118" s="18">
        <f t="shared" si="5"/>
        <v>2</v>
      </c>
      <c r="L118" s="18">
        <f>INDEX(章节关卡!$D$4:$AA$123,掉落填表!B118-2000,(掉落填表!E118-1)*4+4)*$W$4</f>
        <v>2</v>
      </c>
      <c r="P118" s="18">
        <f t="shared" si="3"/>
        <v>20380003</v>
      </c>
      <c r="Q118" s="18" t="str">
        <f>G118&amp;"#"&amp;H118&amp;"#"&amp;VLOOKUP(G118,章节关卡!$AN$3:$AO$36,2,FALSE)</f>
        <v>1603009#2#16</v>
      </c>
    </row>
    <row r="119" spans="1:17" s="24" customFormat="1" ht="17.100000000000001" customHeight="1" x14ac:dyDescent="0.2">
      <c r="A119" s="14">
        <v>116</v>
      </c>
      <c r="B119" s="14">
        <v>2038</v>
      </c>
      <c r="C119" s="14" t="s">
        <v>1085</v>
      </c>
      <c r="D119" s="14" t="s">
        <v>969</v>
      </c>
      <c r="E119" s="14">
        <v>4</v>
      </c>
      <c r="F119" s="18">
        <f t="shared" si="4"/>
        <v>10000</v>
      </c>
      <c r="G119" s="18">
        <f>INDEX(章节关卡!$D$4:$AA$123,掉落填表!B119-2000,(掉落填表!E119-1)*4+2)</f>
        <v>1603011</v>
      </c>
      <c r="H119" s="18">
        <f t="shared" si="5"/>
        <v>2</v>
      </c>
      <c r="L119" s="18">
        <f>INDEX(章节关卡!$D$4:$AA$123,掉落填表!B119-2000,(掉落填表!E119-1)*4+4)*$W$4</f>
        <v>2</v>
      </c>
      <c r="P119" s="18">
        <f t="shared" si="3"/>
        <v>20380004</v>
      </c>
      <c r="Q119" s="18" t="str">
        <f>G119&amp;"#"&amp;H119&amp;"#"&amp;VLOOKUP(G119,章节关卡!$AN$3:$AO$36,2,FALSE)</f>
        <v>1603011#2#16</v>
      </c>
    </row>
    <row r="120" spans="1:17" ht="17.100000000000001" customHeight="1" x14ac:dyDescent="0.2">
      <c r="A120" s="14">
        <v>117</v>
      </c>
      <c r="B120" s="14">
        <v>2039</v>
      </c>
      <c r="C120" s="14" t="s">
        <v>1086</v>
      </c>
      <c r="D120" s="14" t="s">
        <v>969</v>
      </c>
      <c r="E120" s="14">
        <v>1</v>
      </c>
      <c r="F120" s="18">
        <f t="shared" si="4"/>
        <v>10000</v>
      </c>
      <c r="G120" s="18">
        <f>INDEX(章节关卡!$D$4:$AA$123,掉落填表!B120-2000,(掉落填表!E120-1)*4+2)</f>
        <v>1401002</v>
      </c>
      <c r="H120" s="18">
        <f t="shared" si="5"/>
        <v>500</v>
      </c>
      <c r="L120" s="18">
        <f>INDEX(章节关卡!$D$4:$AA$123,掉落填表!B120-2000,(掉落填表!E120-1)*4+4)*$W$4</f>
        <v>500</v>
      </c>
      <c r="P120" s="18">
        <f t="shared" si="3"/>
        <v>20390001</v>
      </c>
      <c r="Q120" s="18" t="str">
        <f>G120&amp;"#"&amp;H120&amp;"#"&amp;VLOOKUP(G120,章节关卡!$AN$3:$AO$36,2,FALSE)</f>
        <v>1401002#500#14</v>
      </c>
    </row>
    <row r="121" spans="1:17" s="24" customFormat="1" ht="17.100000000000001" customHeight="1" x14ac:dyDescent="0.2">
      <c r="A121" s="14">
        <v>118</v>
      </c>
      <c r="B121" s="14">
        <v>2039</v>
      </c>
      <c r="C121" s="14" t="s">
        <v>1087</v>
      </c>
      <c r="D121" s="14" t="s">
        <v>969</v>
      </c>
      <c r="E121" s="14">
        <v>2</v>
      </c>
      <c r="F121" s="18">
        <f t="shared" si="4"/>
        <v>10000</v>
      </c>
      <c r="G121" s="18">
        <f>INDEX(章节关卡!$D$4:$AA$123,掉落填表!B121-2000,(掉落填表!E121-1)*4+2)</f>
        <v>1401003</v>
      </c>
      <c r="H121" s="18">
        <f t="shared" si="5"/>
        <v>160</v>
      </c>
      <c r="L121" s="18">
        <f>INDEX(章节关卡!$D$4:$AA$123,掉落填表!B121-2000,(掉落填表!E121-1)*4+4)*$W$4</f>
        <v>160</v>
      </c>
      <c r="P121" s="18">
        <f t="shared" si="3"/>
        <v>20390002</v>
      </c>
      <c r="Q121" s="18" t="str">
        <f>G121&amp;"#"&amp;H121&amp;"#"&amp;VLOOKUP(G121,章节关卡!$AN$3:$AO$36,2,FALSE)</f>
        <v>1401003#160#14</v>
      </c>
    </row>
    <row r="122" spans="1:17" s="24" customFormat="1" ht="17.100000000000001" customHeight="1" x14ac:dyDescent="0.2">
      <c r="A122" s="14">
        <v>119</v>
      </c>
      <c r="B122" s="14">
        <v>2039</v>
      </c>
      <c r="C122" s="14" t="s">
        <v>1088</v>
      </c>
      <c r="D122" s="14" t="s">
        <v>969</v>
      </c>
      <c r="E122" s="14">
        <v>3</v>
      </c>
      <c r="F122" s="18">
        <f t="shared" si="4"/>
        <v>10000</v>
      </c>
      <c r="G122" s="18">
        <f>INDEX(章节关卡!$D$4:$AA$123,掉落填表!B122-2000,(掉落填表!E122-1)*4+2)</f>
        <v>1603005</v>
      </c>
      <c r="H122" s="18">
        <f t="shared" si="5"/>
        <v>10</v>
      </c>
      <c r="L122" s="18">
        <f>INDEX(章节关卡!$D$4:$AA$123,掉落填表!B122-2000,(掉落填表!E122-1)*4+4)*$W$4</f>
        <v>10</v>
      </c>
      <c r="P122" s="18">
        <f t="shared" si="3"/>
        <v>20390003</v>
      </c>
      <c r="Q122" s="18" t="str">
        <f>G122&amp;"#"&amp;H122&amp;"#"&amp;VLOOKUP(G122,章节关卡!$AN$3:$AO$36,2,FALSE)</f>
        <v>1603005#10#16</v>
      </c>
    </row>
    <row r="123" spans="1:17" s="24" customFormat="1" ht="17.100000000000001" customHeight="1" x14ac:dyDescent="0.2">
      <c r="A123" s="14">
        <v>120</v>
      </c>
      <c r="B123" s="14">
        <v>2039</v>
      </c>
      <c r="C123" s="14" t="s">
        <v>1089</v>
      </c>
      <c r="D123" s="14" t="s">
        <v>969</v>
      </c>
      <c r="E123" s="14">
        <v>4</v>
      </c>
      <c r="F123" s="18">
        <f t="shared" si="4"/>
        <v>10000</v>
      </c>
      <c r="G123" s="18">
        <f>INDEX(章节关卡!$D$4:$AA$123,掉落填表!B123-2000,(掉落填表!E123-1)*4+2)</f>
        <v>1603013</v>
      </c>
      <c r="H123" s="18">
        <f t="shared" si="5"/>
        <v>2</v>
      </c>
      <c r="L123" s="18">
        <f>INDEX(章节关卡!$D$4:$AA$123,掉落填表!B123-2000,(掉落填表!E123-1)*4+4)*$W$4</f>
        <v>2</v>
      </c>
      <c r="P123" s="18">
        <f t="shared" si="3"/>
        <v>20390004</v>
      </c>
      <c r="Q123" s="18" t="str">
        <f>G123&amp;"#"&amp;H123&amp;"#"&amp;VLOOKUP(G123,章节关卡!$AN$3:$AO$36,2,FALSE)</f>
        <v>1603013#2#16</v>
      </c>
    </row>
    <row r="124" spans="1:17" ht="17.100000000000001" customHeight="1" x14ac:dyDescent="0.2">
      <c r="A124" s="14">
        <v>121</v>
      </c>
      <c r="B124" s="14">
        <v>2040</v>
      </c>
      <c r="C124" s="14" t="s">
        <v>1090</v>
      </c>
      <c r="D124" s="14" t="s">
        <v>969</v>
      </c>
      <c r="E124" s="14">
        <v>1</v>
      </c>
      <c r="F124" s="18">
        <f t="shared" si="4"/>
        <v>10000</v>
      </c>
      <c r="G124" s="18">
        <f>INDEX(章节关卡!$D$4:$AA$123,掉落填表!B124-2000,(掉落填表!E124-1)*4+2)</f>
        <v>1401002</v>
      </c>
      <c r="H124" s="18">
        <f t="shared" si="5"/>
        <v>500</v>
      </c>
      <c r="L124" s="18">
        <f>INDEX(章节关卡!$D$4:$AA$123,掉落填表!B124-2000,(掉落填表!E124-1)*4+4)*$W$4</f>
        <v>500</v>
      </c>
      <c r="P124" s="18">
        <f t="shared" si="3"/>
        <v>20400001</v>
      </c>
      <c r="Q124" s="18" t="str">
        <f>G124&amp;"#"&amp;H124&amp;"#"&amp;VLOOKUP(G124,章节关卡!$AN$3:$AO$36,2,FALSE)</f>
        <v>1401002#500#14</v>
      </c>
    </row>
    <row r="125" spans="1:17" s="24" customFormat="1" ht="17.100000000000001" customHeight="1" x14ac:dyDescent="0.2">
      <c r="A125" s="14">
        <v>122</v>
      </c>
      <c r="B125" s="14">
        <v>2040</v>
      </c>
      <c r="C125" s="14" t="s">
        <v>1091</v>
      </c>
      <c r="D125" s="14" t="s">
        <v>969</v>
      </c>
      <c r="E125" s="14">
        <v>2</v>
      </c>
      <c r="F125" s="18">
        <f t="shared" si="4"/>
        <v>10000</v>
      </c>
      <c r="G125" s="18">
        <f>INDEX(章节关卡!$D$4:$AA$123,掉落填表!B125-2000,(掉落填表!E125-1)*4+2)</f>
        <v>1401004</v>
      </c>
      <c r="H125" s="18">
        <f t="shared" si="5"/>
        <v>160</v>
      </c>
      <c r="L125" s="18">
        <f>INDEX(章节关卡!$D$4:$AA$123,掉落填表!B125-2000,(掉落填表!E125-1)*4+4)*$W$4</f>
        <v>160</v>
      </c>
      <c r="P125" s="18">
        <f t="shared" si="3"/>
        <v>20400002</v>
      </c>
      <c r="Q125" s="18" t="str">
        <f>G125&amp;"#"&amp;H125&amp;"#"&amp;VLOOKUP(G125,章节关卡!$AN$3:$AO$36,2,FALSE)</f>
        <v>1401004#160#14</v>
      </c>
    </row>
    <row r="126" spans="1:17" s="24" customFormat="1" ht="17.100000000000001" customHeight="1" x14ac:dyDescent="0.2">
      <c r="A126" s="14">
        <v>123</v>
      </c>
      <c r="B126" s="14">
        <v>2040</v>
      </c>
      <c r="C126" s="14" t="s">
        <v>1092</v>
      </c>
      <c r="D126" s="14" t="s">
        <v>969</v>
      </c>
      <c r="E126" s="14">
        <v>3</v>
      </c>
      <c r="F126" s="18">
        <f t="shared" si="4"/>
        <v>10000</v>
      </c>
      <c r="G126" s="18">
        <f>INDEX(章节关卡!$D$4:$AA$123,掉落填表!B126-2000,(掉落填表!E126-1)*4+2)</f>
        <v>1603002</v>
      </c>
      <c r="H126" s="18">
        <f t="shared" si="5"/>
        <v>10</v>
      </c>
      <c r="L126" s="18">
        <f>INDEX(章节关卡!$D$4:$AA$123,掉落填表!B126-2000,(掉落填表!E126-1)*4+4)*$W$4</f>
        <v>10</v>
      </c>
      <c r="P126" s="18">
        <f t="shared" si="3"/>
        <v>20400003</v>
      </c>
      <c r="Q126" s="18" t="str">
        <f>G126&amp;"#"&amp;H126&amp;"#"&amp;VLOOKUP(G126,章节关卡!$AN$3:$AO$36,2,FALSE)</f>
        <v>1603002#10#16</v>
      </c>
    </row>
    <row r="127" spans="1:17" s="24" customFormat="1" ht="17.100000000000001" customHeight="1" x14ac:dyDescent="0.2">
      <c r="A127" s="14">
        <v>124</v>
      </c>
      <c r="B127" s="14">
        <v>2040</v>
      </c>
      <c r="C127" s="14" t="s">
        <v>1093</v>
      </c>
      <c r="D127" s="14" t="s">
        <v>969</v>
      </c>
      <c r="E127" s="14">
        <v>4</v>
      </c>
      <c r="F127" s="18">
        <f t="shared" si="4"/>
        <v>10000</v>
      </c>
      <c r="G127" s="18">
        <f>INDEX(章节关卡!$D$4:$AA$123,掉落填表!B127-2000,(掉落填表!E127-1)*4+2)</f>
        <v>1603015</v>
      </c>
      <c r="H127" s="18">
        <f t="shared" si="5"/>
        <v>2</v>
      </c>
      <c r="L127" s="18">
        <f>INDEX(章节关卡!$D$4:$AA$123,掉落填表!B127-2000,(掉落填表!E127-1)*4+4)*$W$4</f>
        <v>2</v>
      </c>
      <c r="P127" s="18">
        <f t="shared" si="3"/>
        <v>20400004</v>
      </c>
      <c r="Q127" s="18" t="str">
        <f>G127&amp;"#"&amp;H127&amp;"#"&amp;VLOOKUP(G127,章节关卡!$AN$3:$AO$36,2,FALSE)</f>
        <v>1603015#2#16</v>
      </c>
    </row>
    <row r="128" spans="1:17" ht="17.100000000000001" customHeight="1" x14ac:dyDescent="0.2">
      <c r="A128" s="14">
        <v>125</v>
      </c>
      <c r="B128" s="14">
        <v>2041</v>
      </c>
      <c r="C128" s="14" t="s">
        <v>1094</v>
      </c>
      <c r="D128" s="14" t="s">
        <v>969</v>
      </c>
      <c r="E128" s="14">
        <v>1</v>
      </c>
      <c r="F128" s="18">
        <f t="shared" si="4"/>
        <v>10000</v>
      </c>
      <c r="G128" s="18">
        <f>INDEX(章节关卡!$D$4:$AA$123,掉落填表!B128-2000,(掉落填表!E128-1)*4+2)</f>
        <v>1401002</v>
      </c>
      <c r="H128" s="18">
        <f t="shared" si="5"/>
        <v>500</v>
      </c>
      <c r="L128" s="18">
        <f>INDEX(章节关卡!$D$4:$AA$123,掉落填表!B128-2000,(掉落填表!E128-1)*4+4)*$W$4</f>
        <v>500</v>
      </c>
      <c r="P128" s="18">
        <f t="shared" si="3"/>
        <v>20410001</v>
      </c>
      <c r="Q128" s="18" t="str">
        <f>G128&amp;"#"&amp;H128&amp;"#"&amp;VLOOKUP(G128,章节关卡!$AN$3:$AO$36,2,FALSE)</f>
        <v>1401002#500#14</v>
      </c>
    </row>
    <row r="129" spans="1:17" s="24" customFormat="1" ht="17.100000000000001" customHeight="1" x14ac:dyDescent="0.2">
      <c r="A129" s="14">
        <v>126</v>
      </c>
      <c r="B129" s="14">
        <v>2041</v>
      </c>
      <c r="C129" s="14" t="s">
        <v>1095</v>
      </c>
      <c r="D129" s="14" t="s">
        <v>969</v>
      </c>
      <c r="E129" s="14">
        <v>2</v>
      </c>
      <c r="F129" s="18">
        <f t="shared" si="4"/>
        <v>10000</v>
      </c>
      <c r="G129" s="18">
        <f>INDEX(章节关卡!$D$4:$AA$123,掉落填表!B129-2000,(掉落填表!E129-1)*4+2)</f>
        <v>1401003</v>
      </c>
      <c r="H129" s="18">
        <f t="shared" si="5"/>
        <v>160</v>
      </c>
      <c r="L129" s="18">
        <f>INDEX(章节关卡!$D$4:$AA$123,掉落填表!B129-2000,(掉落填表!E129-1)*4+4)*$W$4</f>
        <v>160</v>
      </c>
      <c r="P129" s="18">
        <f t="shared" si="3"/>
        <v>20410002</v>
      </c>
      <c r="Q129" s="18" t="str">
        <f>G129&amp;"#"&amp;H129&amp;"#"&amp;VLOOKUP(G129,章节关卡!$AN$3:$AO$36,2,FALSE)</f>
        <v>1401003#160#14</v>
      </c>
    </row>
    <row r="130" spans="1:17" s="24" customFormat="1" ht="17.100000000000001" customHeight="1" x14ac:dyDescent="0.2">
      <c r="A130" s="14">
        <v>127</v>
      </c>
      <c r="B130" s="14">
        <v>2041</v>
      </c>
      <c r="C130" s="14" t="s">
        <v>1096</v>
      </c>
      <c r="D130" s="14" t="s">
        <v>969</v>
      </c>
      <c r="E130" s="14">
        <v>3</v>
      </c>
      <c r="F130" s="18">
        <f t="shared" si="4"/>
        <v>10000</v>
      </c>
      <c r="G130" s="18">
        <f>INDEX(章节关卡!$D$4:$AA$123,掉落填表!B130-2000,(掉落填表!E130-1)*4+2)</f>
        <v>1603005</v>
      </c>
      <c r="H130" s="18">
        <f t="shared" si="5"/>
        <v>10</v>
      </c>
      <c r="L130" s="18">
        <f>INDEX(章节关卡!$D$4:$AA$123,掉落填表!B130-2000,(掉落填表!E130-1)*4+4)*$W$4</f>
        <v>10</v>
      </c>
      <c r="P130" s="18">
        <f t="shared" si="3"/>
        <v>20410003</v>
      </c>
      <c r="Q130" s="18" t="str">
        <f>G130&amp;"#"&amp;H130&amp;"#"&amp;VLOOKUP(G130,章节关卡!$AN$3:$AO$36,2,FALSE)</f>
        <v>1603005#10#16</v>
      </c>
    </row>
    <row r="131" spans="1:17" s="24" customFormat="1" ht="17.100000000000001" customHeight="1" x14ac:dyDescent="0.2">
      <c r="A131" s="14">
        <v>128</v>
      </c>
      <c r="B131" s="14">
        <v>2041</v>
      </c>
      <c r="C131" s="14" t="s">
        <v>1097</v>
      </c>
      <c r="D131" s="14" t="s">
        <v>969</v>
      </c>
      <c r="E131" s="14">
        <v>4</v>
      </c>
      <c r="F131" s="18">
        <f t="shared" si="4"/>
        <v>10000</v>
      </c>
      <c r="G131" s="18">
        <f>INDEX(章节关卡!$D$4:$AA$123,掉落填表!B131-2000,(掉落填表!E131-1)*4+2)</f>
        <v>1603007</v>
      </c>
      <c r="H131" s="18">
        <f t="shared" si="5"/>
        <v>2</v>
      </c>
      <c r="L131" s="18">
        <f>INDEX(章节关卡!$D$4:$AA$123,掉落填表!B131-2000,(掉落填表!E131-1)*4+4)*$W$4</f>
        <v>2</v>
      </c>
      <c r="P131" s="18">
        <f t="shared" si="3"/>
        <v>20410004</v>
      </c>
      <c r="Q131" s="18" t="str">
        <f>G131&amp;"#"&amp;H131&amp;"#"&amp;VLOOKUP(G131,章节关卡!$AN$3:$AO$36,2,FALSE)</f>
        <v>1603007#2#16</v>
      </c>
    </row>
    <row r="132" spans="1:17" ht="17.100000000000001" customHeight="1" x14ac:dyDescent="0.2">
      <c r="A132" s="14">
        <v>129</v>
      </c>
      <c r="B132" s="14">
        <v>2042</v>
      </c>
      <c r="C132" s="14" t="s">
        <v>1098</v>
      </c>
      <c r="D132" s="14" t="s">
        <v>969</v>
      </c>
      <c r="E132" s="14">
        <v>1</v>
      </c>
      <c r="F132" s="18">
        <f t="shared" si="4"/>
        <v>10000</v>
      </c>
      <c r="G132" s="18">
        <f>INDEX(章节关卡!$D$4:$AA$123,掉落填表!B132-2000,(掉落填表!E132-1)*4+2)</f>
        <v>1401002</v>
      </c>
      <c r="H132" s="18">
        <f t="shared" si="5"/>
        <v>500</v>
      </c>
      <c r="L132" s="18">
        <f>INDEX(章节关卡!$D$4:$AA$123,掉落填表!B132-2000,(掉落填表!E132-1)*4+4)*$W$4</f>
        <v>500</v>
      </c>
      <c r="P132" s="18">
        <f t="shared" ref="P132:P195" si="6">B132*10000+E132</f>
        <v>20420001</v>
      </c>
      <c r="Q132" s="18" t="str">
        <f>G132&amp;"#"&amp;H132&amp;"#"&amp;VLOOKUP(G132,章节关卡!$AN$3:$AO$36,2,FALSE)</f>
        <v>1401002#500#14</v>
      </c>
    </row>
    <row r="133" spans="1:17" s="24" customFormat="1" ht="17.100000000000001" customHeight="1" x14ac:dyDescent="0.2">
      <c r="A133" s="14">
        <v>130</v>
      </c>
      <c r="B133" s="14">
        <v>2042</v>
      </c>
      <c r="C133" s="14" t="s">
        <v>1099</v>
      </c>
      <c r="D133" s="14" t="s">
        <v>969</v>
      </c>
      <c r="E133" s="14">
        <v>2</v>
      </c>
      <c r="F133" s="18">
        <f t="shared" ref="F133:F196" si="7">IF(L133&lt;1,INT(L133*10000),10000)</f>
        <v>10000</v>
      </c>
      <c r="G133" s="18">
        <f>INDEX(章节关卡!$D$4:$AA$123,掉落填表!B133-2000,(掉落填表!E133-1)*4+2)</f>
        <v>1401004</v>
      </c>
      <c r="H133" s="18">
        <f t="shared" ref="H133:H196" si="8">IF(F133&lt;10000,1,INT(L133))</f>
        <v>160</v>
      </c>
      <c r="L133" s="18">
        <f>INDEX(章节关卡!$D$4:$AA$123,掉落填表!B133-2000,(掉落填表!E133-1)*4+4)*$W$4</f>
        <v>160</v>
      </c>
      <c r="P133" s="18">
        <f t="shared" si="6"/>
        <v>20420002</v>
      </c>
      <c r="Q133" s="18" t="str">
        <f>G133&amp;"#"&amp;H133&amp;"#"&amp;VLOOKUP(G133,章节关卡!$AN$3:$AO$36,2,FALSE)</f>
        <v>1401004#160#14</v>
      </c>
    </row>
    <row r="134" spans="1:17" s="24" customFormat="1" ht="17.100000000000001" customHeight="1" x14ac:dyDescent="0.2">
      <c r="A134" s="14">
        <v>131</v>
      </c>
      <c r="B134" s="14">
        <v>2042</v>
      </c>
      <c r="C134" s="14" t="s">
        <v>1100</v>
      </c>
      <c r="D134" s="14" t="s">
        <v>969</v>
      </c>
      <c r="E134" s="14">
        <v>3</v>
      </c>
      <c r="F134" s="18">
        <f t="shared" si="7"/>
        <v>10000</v>
      </c>
      <c r="G134" s="18">
        <f>INDEX(章节关卡!$D$4:$AA$123,掉落填表!B134-2000,(掉落填表!E134-1)*4+2)</f>
        <v>1603002</v>
      </c>
      <c r="H134" s="18">
        <f t="shared" si="8"/>
        <v>10</v>
      </c>
      <c r="L134" s="18">
        <f>INDEX(章节关卡!$D$4:$AA$123,掉落填表!B134-2000,(掉落填表!E134-1)*4+4)*$W$4</f>
        <v>10</v>
      </c>
      <c r="P134" s="18">
        <f t="shared" si="6"/>
        <v>20420003</v>
      </c>
      <c r="Q134" s="18" t="str">
        <f>G134&amp;"#"&amp;H134&amp;"#"&amp;VLOOKUP(G134,章节关卡!$AN$3:$AO$36,2,FALSE)</f>
        <v>1603002#10#16</v>
      </c>
    </row>
    <row r="135" spans="1:17" s="24" customFormat="1" ht="17.100000000000001" customHeight="1" x14ac:dyDescent="0.2">
      <c r="A135" s="14">
        <v>132</v>
      </c>
      <c r="B135" s="14">
        <v>2042</v>
      </c>
      <c r="C135" s="14" t="s">
        <v>1101</v>
      </c>
      <c r="D135" s="14" t="s">
        <v>969</v>
      </c>
      <c r="E135" s="14">
        <v>4</v>
      </c>
      <c r="F135" s="18">
        <f t="shared" si="7"/>
        <v>10000</v>
      </c>
      <c r="G135" s="18">
        <f>INDEX(章节关卡!$D$4:$AA$123,掉落填表!B135-2000,(掉落填表!E135-1)*4+2)</f>
        <v>1603009</v>
      </c>
      <c r="H135" s="18">
        <f t="shared" si="8"/>
        <v>2</v>
      </c>
      <c r="L135" s="18">
        <f>INDEX(章节关卡!$D$4:$AA$123,掉落填表!B135-2000,(掉落填表!E135-1)*4+4)*$W$4</f>
        <v>2</v>
      </c>
      <c r="P135" s="18">
        <f t="shared" si="6"/>
        <v>20420004</v>
      </c>
      <c r="Q135" s="18" t="str">
        <f>G135&amp;"#"&amp;H135&amp;"#"&amp;VLOOKUP(G135,章节关卡!$AN$3:$AO$36,2,FALSE)</f>
        <v>1603009#2#16</v>
      </c>
    </row>
    <row r="136" spans="1:17" ht="17.100000000000001" customHeight="1" x14ac:dyDescent="0.2">
      <c r="A136" s="14">
        <v>133</v>
      </c>
      <c r="B136" s="14">
        <v>2043</v>
      </c>
      <c r="C136" s="14" t="s">
        <v>1102</v>
      </c>
      <c r="D136" s="14" t="s">
        <v>969</v>
      </c>
      <c r="E136" s="14">
        <v>1</v>
      </c>
      <c r="F136" s="18">
        <f t="shared" si="7"/>
        <v>10000</v>
      </c>
      <c r="G136" s="18">
        <f>INDEX(章节关卡!$D$4:$AA$123,掉落填表!B136-2000,(掉落填表!E136-1)*4+2)</f>
        <v>1401002</v>
      </c>
      <c r="H136" s="18">
        <f t="shared" si="8"/>
        <v>500</v>
      </c>
      <c r="L136" s="18">
        <f>INDEX(章节关卡!$D$4:$AA$123,掉落填表!B136-2000,(掉落填表!E136-1)*4+4)*$W$4</f>
        <v>500</v>
      </c>
      <c r="P136" s="18">
        <f t="shared" si="6"/>
        <v>20430001</v>
      </c>
      <c r="Q136" s="18" t="str">
        <f>G136&amp;"#"&amp;H136&amp;"#"&amp;VLOOKUP(G136,章节关卡!$AN$3:$AO$36,2,FALSE)</f>
        <v>1401002#500#14</v>
      </c>
    </row>
    <row r="137" spans="1:17" s="24" customFormat="1" ht="17.100000000000001" customHeight="1" x14ac:dyDescent="0.2">
      <c r="A137" s="14">
        <v>134</v>
      </c>
      <c r="B137" s="14">
        <v>2043</v>
      </c>
      <c r="C137" s="14" t="s">
        <v>1103</v>
      </c>
      <c r="D137" s="14" t="s">
        <v>969</v>
      </c>
      <c r="E137" s="14">
        <v>2</v>
      </c>
      <c r="F137" s="18">
        <f t="shared" si="7"/>
        <v>10000</v>
      </c>
      <c r="G137" s="18">
        <f>INDEX(章节关卡!$D$4:$AA$123,掉落填表!B137-2000,(掉落填表!E137-1)*4+2)</f>
        <v>1603005</v>
      </c>
      <c r="H137" s="18">
        <f t="shared" si="8"/>
        <v>10</v>
      </c>
      <c r="L137" s="18">
        <f>INDEX(章节关卡!$D$4:$AA$123,掉落填表!B137-2000,(掉落填表!E137-1)*4+4)*$W$4</f>
        <v>10</v>
      </c>
      <c r="P137" s="18">
        <f t="shared" si="6"/>
        <v>20430002</v>
      </c>
      <c r="Q137" s="18" t="str">
        <f>G137&amp;"#"&amp;H137&amp;"#"&amp;VLOOKUP(G137,章节关卡!$AN$3:$AO$36,2,FALSE)</f>
        <v>1603005#10#16</v>
      </c>
    </row>
    <row r="138" spans="1:17" s="24" customFormat="1" ht="17.100000000000001" customHeight="1" x14ac:dyDescent="0.2">
      <c r="A138" s="14">
        <v>135</v>
      </c>
      <c r="B138" s="14">
        <v>2043</v>
      </c>
      <c r="C138" s="14" t="s">
        <v>1104</v>
      </c>
      <c r="D138" s="14" t="s">
        <v>969</v>
      </c>
      <c r="E138" s="14">
        <v>3</v>
      </c>
      <c r="F138" s="18">
        <f t="shared" si="7"/>
        <v>10000</v>
      </c>
      <c r="G138" s="18">
        <f>INDEX(章节关卡!$D$4:$AA$123,掉落填表!B138-2000,(掉落填表!E138-1)*4+2)</f>
        <v>1603005</v>
      </c>
      <c r="H138" s="18">
        <f t="shared" si="8"/>
        <v>10</v>
      </c>
      <c r="L138" s="18">
        <f>INDEX(章节关卡!$D$4:$AA$123,掉落填表!B138-2000,(掉落填表!E138-1)*4+4)*$W$4</f>
        <v>10</v>
      </c>
      <c r="P138" s="18">
        <f t="shared" si="6"/>
        <v>20430003</v>
      </c>
      <c r="Q138" s="18" t="str">
        <f>G138&amp;"#"&amp;H138&amp;"#"&amp;VLOOKUP(G138,章节关卡!$AN$3:$AO$36,2,FALSE)</f>
        <v>1603005#10#16</v>
      </c>
    </row>
    <row r="139" spans="1:17" s="24" customFormat="1" ht="17.100000000000001" customHeight="1" x14ac:dyDescent="0.2">
      <c r="A139" s="14">
        <v>136</v>
      </c>
      <c r="B139" s="14">
        <v>2043</v>
      </c>
      <c r="C139" s="14" t="s">
        <v>1105</v>
      </c>
      <c r="D139" s="14" t="s">
        <v>969</v>
      </c>
      <c r="E139" s="14">
        <v>4</v>
      </c>
      <c r="F139" s="18">
        <f t="shared" si="7"/>
        <v>10000</v>
      </c>
      <c r="G139" s="18">
        <f>INDEX(章节关卡!$D$4:$AA$123,掉落填表!B139-2000,(掉落填表!E139-1)*4+2)</f>
        <v>1603015</v>
      </c>
      <c r="H139" s="18">
        <f t="shared" si="8"/>
        <v>2</v>
      </c>
      <c r="L139" s="18">
        <f>INDEX(章节关卡!$D$4:$AA$123,掉落填表!B139-2000,(掉落填表!E139-1)*4+4)*$W$4</f>
        <v>2</v>
      </c>
      <c r="P139" s="18">
        <f t="shared" si="6"/>
        <v>20430004</v>
      </c>
      <c r="Q139" s="18" t="str">
        <f>G139&amp;"#"&amp;H139&amp;"#"&amp;VLOOKUP(G139,章节关卡!$AN$3:$AO$36,2,FALSE)</f>
        <v>1603015#2#16</v>
      </c>
    </row>
    <row r="140" spans="1:17" ht="17.100000000000001" customHeight="1" x14ac:dyDescent="0.2">
      <c r="A140" s="14">
        <v>137</v>
      </c>
      <c r="B140" s="14">
        <v>2044</v>
      </c>
      <c r="C140" s="14" t="s">
        <v>1106</v>
      </c>
      <c r="D140" s="14" t="s">
        <v>969</v>
      </c>
      <c r="E140" s="14">
        <v>1</v>
      </c>
      <c r="F140" s="18">
        <f t="shared" si="7"/>
        <v>10000</v>
      </c>
      <c r="G140" s="18">
        <f>INDEX(章节关卡!$D$4:$AA$123,掉落填表!B140-2000,(掉落填表!E140-1)*4+2)</f>
        <v>1401002</v>
      </c>
      <c r="H140" s="18">
        <f t="shared" si="8"/>
        <v>500</v>
      </c>
      <c r="L140" s="18">
        <f>INDEX(章节关卡!$D$4:$AA$123,掉落填表!B140-2000,(掉落填表!E140-1)*4+4)*$W$4</f>
        <v>500</v>
      </c>
      <c r="P140" s="18">
        <f t="shared" si="6"/>
        <v>20440001</v>
      </c>
      <c r="Q140" s="18" t="str">
        <f>G140&amp;"#"&amp;H140&amp;"#"&amp;VLOOKUP(G140,章节关卡!$AN$3:$AO$36,2,FALSE)</f>
        <v>1401002#500#14</v>
      </c>
    </row>
    <row r="141" spans="1:17" s="24" customFormat="1" ht="17.100000000000001" customHeight="1" x14ac:dyDescent="0.2">
      <c r="A141" s="14">
        <v>138</v>
      </c>
      <c r="B141" s="14">
        <v>2044</v>
      </c>
      <c r="C141" s="14" t="s">
        <v>1107</v>
      </c>
      <c r="D141" s="14" t="s">
        <v>969</v>
      </c>
      <c r="E141" s="14">
        <v>2</v>
      </c>
      <c r="F141" s="18">
        <f t="shared" si="7"/>
        <v>10000</v>
      </c>
      <c r="G141" s="18">
        <f>INDEX(章节关卡!$D$4:$AA$123,掉落填表!B141-2000,(掉落填表!E141-1)*4+2)</f>
        <v>1401004</v>
      </c>
      <c r="H141" s="18">
        <f t="shared" si="8"/>
        <v>160</v>
      </c>
      <c r="L141" s="18">
        <f>INDEX(章节关卡!$D$4:$AA$123,掉落填表!B141-2000,(掉落填表!E141-1)*4+4)*$W$4</f>
        <v>160</v>
      </c>
      <c r="P141" s="18">
        <f t="shared" si="6"/>
        <v>20440002</v>
      </c>
      <c r="Q141" s="18" t="str">
        <f>G141&amp;"#"&amp;H141&amp;"#"&amp;VLOOKUP(G141,章节关卡!$AN$3:$AO$36,2,FALSE)</f>
        <v>1401004#160#14</v>
      </c>
    </row>
    <row r="142" spans="1:17" s="24" customFormat="1" ht="17.100000000000001" customHeight="1" x14ac:dyDescent="0.2">
      <c r="A142" s="14">
        <v>139</v>
      </c>
      <c r="B142" s="14">
        <v>2044</v>
      </c>
      <c r="C142" s="14" t="s">
        <v>1108</v>
      </c>
      <c r="D142" s="14" t="s">
        <v>969</v>
      </c>
      <c r="E142" s="14">
        <v>3</v>
      </c>
      <c r="F142" s="18">
        <f t="shared" si="7"/>
        <v>10000</v>
      </c>
      <c r="G142" s="18">
        <f>INDEX(章节关卡!$D$4:$AA$123,掉落填表!B142-2000,(掉落填表!E142-1)*4+2)</f>
        <v>1401003</v>
      </c>
      <c r="H142" s="18">
        <f t="shared" si="8"/>
        <v>160</v>
      </c>
      <c r="L142" s="18">
        <f>INDEX(章节关卡!$D$4:$AA$123,掉落填表!B142-2000,(掉落填表!E142-1)*4+4)*$W$4</f>
        <v>160</v>
      </c>
      <c r="P142" s="18">
        <f t="shared" si="6"/>
        <v>20440003</v>
      </c>
      <c r="Q142" s="18" t="str">
        <f>G142&amp;"#"&amp;H142&amp;"#"&amp;VLOOKUP(G142,章节关卡!$AN$3:$AO$36,2,FALSE)</f>
        <v>1401003#160#14</v>
      </c>
    </row>
    <row r="143" spans="1:17" s="24" customFormat="1" ht="17.100000000000001" customHeight="1" x14ac:dyDescent="0.2">
      <c r="A143" s="14">
        <v>140</v>
      </c>
      <c r="B143" s="14">
        <v>2044</v>
      </c>
      <c r="C143" s="14" t="s">
        <v>1109</v>
      </c>
      <c r="D143" s="14" t="s">
        <v>969</v>
      </c>
      <c r="E143" s="14">
        <v>4</v>
      </c>
      <c r="F143" s="18">
        <f t="shared" si="7"/>
        <v>10000</v>
      </c>
      <c r="G143" s="18">
        <f>INDEX(章节关卡!$D$4:$AA$123,掉落填表!B143-2000,(掉落填表!E143-1)*4+2)</f>
        <v>1603013</v>
      </c>
      <c r="H143" s="18">
        <f t="shared" si="8"/>
        <v>2</v>
      </c>
      <c r="L143" s="18">
        <f>INDEX(章节关卡!$D$4:$AA$123,掉落填表!B143-2000,(掉落填表!E143-1)*4+4)*$W$4</f>
        <v>2</v>
      </c>
      <c r="P143" s="18">
        <f t="shared" si="6"/>
        <v>20440004</v>
      </c>
      <c r="Q143" s="18" t="str">
        <f>G143&amp;"#"&amp;H143&amp;"#"&amp;VLOOKUP(G143,章节关卡!$AN$3:$AO$36,2,FALSE)</f>
        <v>1603013#2#16</v>
      </c>
    </row>
    <row r="144" spans="1:17" ht="17.100000000000001" customHeight="1" x14ac:dyDescent="0.2">
      <c r="A144" s="14">
        <v>141</v>
      </c>
      <c r="B144" s="14">
        <v>2045</v>
      </c>
      <c r="C144" s="14" t="s">
        <v>1110</v>
      </c>
      <c r="D144" s="14" t="s">
        <v>969</v>
      </c>
      <c r="E144" s="14">
        <v>1</v>
      </c>
      <c r="F144" s="18">
        <f t="shared" si="7"/>
        <v>10000</v>
      </c>
      <c r="G144" s="18">
        <f>INDEX(章节关卡!$D$4:$AA$123,掉落填表!B144-2000,(掉落填表!E144-1)*4+2)</f>
        <v>1401002</v>
      </c>
      <c r="H144" s="18">
        <f t="shared" si="8"/>
        <v>500</v>
      </c>
      <c r="L144" s="18">
        <f>INDEX(章节关卡!$D$4:$AA$123,掉落填表!B144-2000,(掉落填表!E144-1)*4+4)*$W$4</f>
        <v>500</v>
      </c>
      <c r="P144" s="18">
        <f t="shared" si="6"/>
        <v>20450001</v>
      </c>
      <c r="Q144" s="18" t="str">
        <f>G144&amp;"#"&amp;H144&amp;"#"&amp;VLOOKUP(G144,章节关卡!$AN$3:$AO$36,2,FALSE)</f>
        <v>1401002#500#14</v>
      </c>
    </row>
    <row r="145" spans="1:17" s="24" customFormat="1" ht="17.100000000000001" customHeight="1" x14ac:dyDescent="0.2">
      <c r="A145" s="14">
        <v>142</v>
      </c>
      <c r="B145" s="14">
        <v>2045</v>
      </c>
      <c r="C145" s="14" t="s">
        <v>1111</v>
      </c>
      <c r="D145" s="14" t="s">
        <v>969</v>
      </c>
      <c r="E145" s="14">
        <v>2</v>
      </c>
      <c r="F145" s="18">
        <f t="shared" si="7"/>
        <v>10000</v>
      </c>
      <c r="G145" s="18">
        <f>INDEX(章节关卡!$D$4:$AA$123,掉落填表!B145-2000,(掉落填表!E145-1)*4+2)</f>
        <v>1603002</v>
      </c>
      <c r="H145" s="18">
        <f t="shared" si="8"/>
        <v>10</v>
      </c>
      <c r="L145" s="18">
        <f>INDEX(章节关卡!$D$4:$AA$123,掉落填表!B145-2000,(掉落填表!E145-1)*4+4)*$W$4</f>
        <v>10</v>
      </c>
      <c r="P145" s="18">
        <f t="shared" si="6"/>
        <v>20450002</v>
      </c>
      <c r="Q145" s="18" t="str">
        <f>G145&amp;"#"&amp;H145&amp;"#"&amp;VLOOKUP(G145,章节关卡!$AN$3:$AO$36,2,FALSE)</f>
        <v>1603002#10#16</v>
      </c>
    </row>
    <row r="146" spans="1:17" s="24" customFormat="1" ht="17.100000000000001" customHeight="1" x14ac:dyDescent="0.2">
      <c r="A146" s="14">
        <v>143</v>
      </c>
      <c r="B146" s="14">
        <v>2045</v>
      </c>
      <c r="C146" s="14" t="s">
        <v>1112</v>
      </c>
      <c r="D146" s="14" t="s">
        <v>969</v>
      </c>
      <c r="E146" s="14">
        <v>3</v>
      </c>
      <c r="F146" s="18">
        <f t="shared" si="7"/>
        <v>10000</v>
      </c>
      <c r="G146" s="18">
        <f>INDEX(章节关卡!$D$4:$AA$123,掉落填表!B146-2000,(掉落填表!E146-1)*4+2)</f>
        <v>1603005</v>
      </c>
      <c r="H146" s="18">
        <f t="shared" si="8"/>
        <v>10</v>
      </c>
      <c r="L146" s="18">
        <f>INDEX(章节关卡!$D$4:$AA$123,掉落填表!B146-2000,(掉落填表!E146-1)*4+4)*$W$4</f>
        <v>10</v>
      </c>
      <c r="P146" s="18">
        <f t="shared" si="6"/>
        <v>20450003</v>
      </c>
      <c r="Q146" s="18" t="str">
        <f>G146&amp;"#"&amp;H146&amp;"#"&amp;VLOOKUP(G146,章节关卡!$AN$3:$AO$36,2,FALSE)</f>
        <v>1603005#10#16</v>
      </c>
    </row>
    <row r="147" spans="1:17" s="24" customFormat="1" ht="17.100000000000001" customHeight="1" x14ac:dyDescent="0.2">
      <c r="A147" s="14">
        <v>144</v>
      </c>
      <c r="B147" s="14">
        <v>2045</v>
      </c>
      <c r="C147" s="14" t="s">
        <v>1113</v>
      </c>
      <c r="D147" s="14" t="s">
        <v>969</v>
      </c>
      <c r="E147" s="14">
        <v>4</v>
      </c>
      <c r="F147" s="18">
        <f t="shared" si="7"/>
        <v>10000</v>
      </c>
      <c r="G147" s="18">
        <f>INDEX(章节关卡!$D$4:$AA$123,掉落填表!B147-2000,(掉落填表!E147-1)*4+2)</f>
        <v>1603011</v>
      </c>
      <c r="H147" s="18">
        <f t="shared" si="8"/>
        <v>2</v>
      </c>
      <c r="L147" s="18">
        <f>INDEX(章节关卡!$D$4:$AA$123,掉落填表!B147-2000,(掉落填表!E147-1)*4+4)*$W$4</f>
        <v>2</v>
      </c>
      <c r="P147" s="18">
        <f t="shared" si="6"/>
        <v>20450004</v>
      </c>
      <c r="Q147" s="18" t="str">
        <f>G147&amp;"#"&amp;H147&amp;"#"&amp;VLOOKUP(G147,章节关卡!$AN$3:$AO$36,2,FALSE)</f>
        <v>1603011#2#16</v>
      </c>
    </row>
    <row r="148" spans="1:17" ht="17.100000000000001" customHeight="1" x14ac:dyDescent="0.2">
      <c r="A148" s="14">
        <v>145</v>
      </c>
      <c r="B148" s="14">
        <v>2046</v>
      </c>
      <c r="C148" s="14" t="s">
        <v>1114</v>
      </c>
      <c r="D148" s="14" t="s">
        <v>969</v>
      </c>
      <c r="E148" s="14">
        <v>1</v>
      </c>
      <c r="F148" s="18">
        <f t="shared" si="7"/>
        <v>10000</v>
      </c>
      <c r="G148" s="18">
        <f>INDEX(章节关卡!$D$4:$AA$123,掉落填表!B148-2000,(掉落填表!E148-1)*4+2)</f>
        <v>1401002</v>
      </c>
      <c r="H148" s="18">
        <f t="shared" si="8"/>
        <v>600</v>
      </c>
      <c r="L148" s="18">
        <f>INDEX(章节关卡!$D$4:$AA$123,掉落填表!B148-2000,(掉落填表!E148-1)*4+4)*$W$4</f>
        <v>600</v>
      </c>
      <c r="P148" s="18">
        <f t="shared" si="6"/>
        <v>20460001</v>
      </c>
      <c r="Q148" s="18" t="str">
        <f>G148&amp;"#"&amp;H148&amp;"#"&amp;VLOOKUP(G148,章节关卡!$AN$3:$AO$36,2,FALSE)</f>
        <v>1401002#600#14</v>
      </c>
    </row>
    <row r="149" spans="1:17" s="24" customFormat="1" ht="17.100000000000001" customHeight="1" x14ac:dyDescent="0.2">
      <c r="A149" s="14">
        <v>146</v>
      </c>
      <c r="B149" s="14">
        <v>2046</v>
      </c>
      <c r="C149" s="14" t="s">
        <v>1115</v>
      </c>
      <c r="D149" s="14" t="s">
        <v>969</v>
      </c>
      <c r="E149" s="14">
        <v>2</v>
      </c>
      <c r="F149" s="18">
        <f t="shared" si="7"/>
        <v>10000</v>
      </c>
      <c r="G149" s="18">
        <f>INDEX(章节关卡!$D$4:$AA$123,掉落填表!B149-2000,(掉落填表!E149-1)*4+2)</f>
        <v>1401003</v>
      </c>
      <c r="H149" s="18">
        <f t="shared" si="8"/>
        <v>180</v>
      </c>
      <c r="L149" s="18">
        <f>INDEX(章节关卡!$D$4:$AA$123,掉落填表!B149-2000,(掉落填表!E149-1)*4+4)*$W$4</f>
        <v>180</v>
      </c>
      <c r="P149" s="18">
        <f t="shared" si="6"/>
        <v>20460002</v>
      </c>
      <c r="Q149" s="18" t="str">
        <f>G149&amp;"#"&amp;H149&amp;"#"&amp;VLOOKUP(G149,章节关卡!$AN$3:$AO$36,2,FALSE)</f>
        <v>1401003#180#14</v>
      </c>
    </row>
    <row r="150" spans="1:17" s="24" customFormat="1" ht="17.100000000000001" customHeight="1" x14ac:dyDescent="0.2">
      <c r="A150" s="14">
        <v>147</v>
      </c>
      <c r="B150" s="14">
        <v>2046</v>
      </c>
      <c r="C150" s="14" t="s">
        <v>1116</v>
      </c>
      <c r="D150" s="14" t="s">
        <v>969</v>
      </c>
      <c r="E150" s="14">
        <v>3</v>
      </c>
      <c r="F150" s="18">
        <f t="shared" si="7"/>
        <v>10000</v>
      </c>
      <c r="G150" s="18">
        <f>INDEX(章节关卡!$D$4:$AA$123,掉落填表!B150-2000,(掉落填表!E150-1)*4+2)</f>
        <v>1603005</v>
      </c>
      <c r="H150" s="18">
        <f t="shared" si="8"/>
        <v>20</v>
      </c>
      <c r="L150" s="18">
        <f>INDEX(章节关卡!$D$4:$AA$123,掉落填表!B150-2000,(掉落填表!E150-1)*4+4)*$W$4</f>
        <v>20</v>
      </c>
      <c r="P150" s="18">
        <f t="shared" si="6"/>
        <v>20460003</v>
      </c>
      <c r="Q150" s="18" t="str">
        <f>G150&amp;"#"&amp;H150&amp;"#"&amp;VLOOKUP(G150,章节关卡!$AN$3:$AO$36,2,FALSE)</f>
        <v>1603005#20#16</v>
      </c>
    </row>
    <row r="151" spans="1:17" s="24" customFormat="1" ht="17.100000000000001" customHeight="1" x14ac:dyDescent="0.2">
      <c r="A151" s="14">
        <v>148</v>
      </c>
      <c r="B151" s="14">
        <v>2046</v>
      </c>
      <c r="C151" s="14" t="s">
        <v>1117</v>
      </c>
      <c r="D151" s="14" t="s">
        <v>969</v>
      </c>
      <c r="E151" s="14">
        <v>4</v>
      </c>
      <c r="F151" s="18">
        <f t="shared" si="7"/>
        <v>10000</v>
      </c>
      <c r="G151" s="18">
        <f>INDEX(章节关卡!$D$4:$AA$123,掉落填表!B151-2000,(掉落填表!E151-1)*4+2)</f>
        <v>1603007</v>
      </c>
      <c r="H151" s="18">
        <f t="shared" si="8"/>
        <v>2</v>
      </c>
      <c r="L151" s="18">
        <f>INDEX(章节关卡!$D$4:$AA$123,掉落填表!B151-2000,(掉落填表!E151-1)*4+4)*$W$4</f>
        <v>2</v>
      </c>
      <c r="P151" s="18">
        <f t="shared" si="6"/>
        <v>20460004</v>
      </c>
      <c r="Q151" s="18" t="str">
        <f>G151&amp;"#"&amp;H151&amp;"#"&amp;VLOOKUP(G151,章节关卡!$AN$3:$AO$36,2,FALSE)</f>
        <v>1603007#2#16</v>
      </c>
    </row>
    <row r="152" spans="1:17" ht="17.100000000000001" customHeight="1" x14ac:dyDescent="0.2">
      <c r="A152" s="14">
        <v>149</v>
      </c>
      <c r="B152" s="14">
        <v>2047</v>
      </c>
      <c r="C152" s="14" t="s">
        <v>1118</v>
      </c>
      <c r="D152" s="14" t="s">
        <v>969</v>
      </c>
      <c r="E152" s="14">
        <v>1</v>
      </c>
      <c r="F152" s="18">
        <f t="shared" si="7"/>
        <v>10000</v>
      </c>
      <c r="G152" s="18">
        <f>INDEX(章节关卡!$D$4:$AA$123,掉落填表!B152-2000,(掉落填表!E152-1)*4+2)</f>
        <v>1401002</v>
      </c>
      <c r="H152" s="18">
        <f t="shared" si="8"/>
        <v>600</v>
      </c>
      <c r="L152" s="18">
        <f>INDEX(章节关卡!$D$4:$AA$123,掉落填表!B152-2000,(掉落填表!E152-1)*4+4)*$W$4</f>
        <v>600</v>
      </c>
      <c r="P152" s="18">
        <f t="shared" si="6"/>
        <v>20470001</v>
      </c>
      <c r="Q152" s="18" t="str">
        <f>G152&amp;"#"&amp;H152&amp;"#"&amp;VLOOKUP(G152,章节关卡!$AN$3:$AO$36,2,FALSE)</f>
        <v>1401002#600#14</v>
      </c>
    </row>
    <row r="153" spans="1:17" s="24" customFormat="1" ht="17.100000000000001" customHeight="1" x14ac:dyDescent="0.2">
      <c r="A153" s="14">
        <v>150</v>
      </c>
      <c r="B153" s="14">
        <v>2047</v>
      </c>
      <c r="C153" s="14" t="s">
        <v>1119</v>
      </c>
      <c r="D153" s="14" t="s">
        <v>969</v>
      </c>
      <c r="E153" s="14">
        <v>2</v>
      </c>
      <c r="F153" s="18">
        <f t="shared" si="7"/>
        <v>10000</v>
      </c>
      <c r="G153" s="18">
        <f>INDEX(章节关卡!$D$4:$AA$123,掉落填表!B153-2000,(掉落填表!E153-1)*4+2)</f>
        <v>1401004</v>
      </c>
      <c r="H153" s="18">
        <f t="shared" si="8"/>
        <v>180</v>
      </c>
      <c r="L153" s="18">
        <f>INDEX(章节关卡!$D$4:$AA$123,掉落填表!B153-2000,(掉落填表!E153-1)*4+4)*$W$4</f>
        <v>180</v>
      </c>
      <c r="P153" s="18">
        <f t="shared" si="6"/>
        <v>20470002</v>
      </c>
      <c r="Q153" s="18" t="str">
        <f>G153&amp;"#"&amp;H153&amp;"#"&amp;VLOOKUP(G153,章节关卡!$AN$3:$AO$36,2,FALSE)</f>
        <v>1401004#180#14</v>
      </c>
    </row>
    <row r="154" spans="1:17" s="24" customFormat="1" ht="17.100000000000001" customHeight="1" x14ac:dyDescent="0.2">
      <c r="A154" s="14">
        <v>151</v>
      </c>
      <c r="B154" s="14">
        <v>2047</v>
      </c>
      <c r="C154" s="14" t="s">
        <v>1120</v>
      </c>
      <c r="D154" s="14" t="s">
        <v>969</v>
      </c>
      <c r="E154" s="14">
        <v>3</v>
      </c>
      <c r="F154" s="18">
        <f t="shared" si="7"/>
        <v>10000</v>
      </c>
      <c r="G154" s="18">
        <f>INDEX(章节关卡!$D$4:$AA$123,掉落填表!B154-2000,(掉落填表!E154-1)*4+2)</f>
        <v>1603002</v>
      </c>
      <c r="H154" s="18">
        <f t="shared" si="8"/>
        <v>20</v>
      </c>
      <c r="L154" s="18">
        <f>INDEX(章节关卡!$D$4:$AA$123,掉落填表!B154-2000,(掉落填表!E154-1)*4+4)*$W$4</f>
        <v>20</v>
      </c>
      <c r="P154" s="18">
        <f t="shared" si="6"/>
        <v>20470003</v>
      </c>
      <c r="Q154" s="18" t="str">
        <f>G154&amp;"#"&amp;H154&amp;"#"&amp;VLOOKUP(G154,章节关卡!$AN$3:$AO$36,2,FALSE)</f>
        <v>1603002#20#16</v>
      </c>
    </row>
    <row r="155" spans="1:17" s="24" customFormat="1" ht="17.100000000000001" customHeight="1" x14ac:dyDescent="0.2">
      <c r="A155" s="14">
        <v>152</v>
      </c>
      <c r="B155" s="14">
        <v>2047</v>
      </c>
      <c r="C155" s="14" t="s">
        <v>1121</v>
      </c>
      <c r="D155" s="14" t="s">
        <v>969</v>
      </c>
      <c r="E155" s="14">
        <v>4</v>
      </c>
      <c r="F155" s="18">
        <f t="shared" si="7"/>
        <v>10000</v>
      </c>
      <c r="G155" s="18">
        <f>INDEX(章节关卡!$D$4:$AA$123,掉落填表!B155-2000,(掉落填表!E155-1)*4+2)</f>
        <v>1603009</v>
      </c>
      <c r="H155" s="18">
        <f t="shared" si="8"/>
        <v>2</v>
      </c>
      <c r="L155" s="18">
        <f>INDEX(章节关卡!$D$4:$AA$123,掉落填表!B155-2000,(掉落填表!E155-1)*4+4)*$W$4</f>
        <v>2</v>
      </c>
      <c r="P155" s="18">
        <f t="shared" si="6"/>
        <v>20470004</v>
      </c>
      <c r="Q155" s="18" t="str">
        <f>G155&amp;"#"&amp;H155&amp;"#"&amp;VLOOKUP(G155,章节关卡!$AN$3:$AO$36,2,FALSE)</f>
        <v>1603009#2#16</v>
      </c>
    </row>
    <row r="156" spans="1:17" ht="17.100000000000001" customHeight="1" x14ac:dyDescent="0.2">
      <c r="A156" s="14">
        <v>153</v>
      </c>
      <c r="B156" s="14">
        <v>2048</v>
      </c>
      <c r="C156" s="14" t="s">
        <v>1122</v>
      </c>
      <c r="D156" s="14" t="s">
        <v>969</v>
      </c>
      <c r="E156" s="14">
        <v>1</v>
      </c>
      <c r="F156" s="18">
        <f t="shared" si="7"/>
        <v>10000</v>
      </c>
      <c r="G156" s="18">
        <f>INDEX(章节关卡!$D$4:$AA$123,掉落填表!B156-2000,(掉落填表!E156-1)*4+2)</f>
        <v>1401002</v>
      </c>
      <c r="H156" s="18">
        <f t="shared" si="8"/>
        <v>600</v>
      </c>
      <c r="L156" s="18">
        <f>INDEX(章节关卡!$D$4:$AA$123,掉落填表!B156-2000,(掉落填表!E156-1)*4+4)*$W$4</f>
        <v>600</v>
      </c>
      <c r="P156" s="18">
        <f t="shared" si="6"/>
        <v>20480001</v>
      </c>
      <c r="Q156" s="18" t="str">
        <f>G156&amp;"#"&amp;H156&amp;"#"&amp;VLOOKUP(G156,章节关卡!$AN$3:$AO$36,2,FALSE)</f>
        <v>1401002#600#14</v>
      </c>
    </row>
    <row r="157" spans="1:17" s="24" customFormat="1" ht="17.100000000000001" customHeight="1" x14ac:dyDescent="0.2">
      <c r="A157" s="14">
        <v>154</v>
      </c>
      <c r="B157" s="14">
        <v>2048</v>
      </c>
      <c r="C157" s="14" t="s">
        <v>1123</v>
      </c>
      <c r="D157" s="14" t="s">
        <v>969</v>
      </c>
      <c r="E157" s="14">
        <v>2</v>
      </c>
      <c r="F157" s="18">
        <f t="shared" si="7"/>
        <v>10000</v>
      </c>
      <c r="G157" s="18">
        <f>INDEX(章节关卡!$D$4:$AA$123,掉落填表!B157-2000,(掉落填表!E157-1)*4+2)</f>
        <v>1603013</v>
      </c>
      <c r="H157" s="18">
        <f t="shared" si="8"/>
        <v>2</v>
      </c>
      <c r="L157" s="18">
        <f>INDEX(章节关卡!$D$4:$AA$123,掉落填表!B157-2000,(掉落填表!E157-1)*4+4)*$W$4</f>
        <v>2</v>
      </c>
      <c r="P157" s="18">
        <f t="shared" si="6"/>
        <v>20480002</v>
      </c>
      <c r="Q157" s="18" t="str">
        <f>G157&amp;"#"&amp;H157&amp;"#"&amp;VLOOKUP(G157,章节关卡!$AN$3:$AO$36,2,FALSE)</f>
        <v>1603013#2#16</v>
      </c>
    </row>
    <row r="158" spans="1:17" s="24" customFormat="1" ht="17.100000000000001" customHeight="1" x14ac:dyDescent="0.2">
      <c r="A158" s="14">
        <v>155</v>
      </c>
      <c r="B158" s="14">
        <v>2048</v>
      </c>
      <c r="C158" s="14" t="s">
        <v>1124</v>
      </c>
      <c r="D158" s="14" t="s">
        <v>969</v>
      </c>
      <c r="E158" s="14">
        <v>3</v>
      </c>
      <c r="F158" s="18">
        <f t="shared" si="7"/>
        <v>10000</v>
      </c>
      <c r="G158" s="18">
        <f>INDEX(章节关卡!$D$4:$AA$123,掉落填表!B158-2000,(掉落填表!E158-1)*4+2)</f>
        <v>1603015</v>
      </c>
      <c r="H158" s="18">
        <f t="shared" si="8"/>
        <v>2</v>
      </c>
      <c r="L158" s="18">
        <f>INDEX(章节关卡!$D$4:$AA$123,掉落填表!B158-2000,(掉落填表!E158-1)*4+4)*$W$4</f>
        <v>2</v>
      </c>
      <c r="P158" s="18">
        <f t="shared" si="6"/>
        <v>20480003</v>
      </c>
      <c r="Q158" s="18" t="str">
        <f>G158&amp;"#"&amp;H158&amp;"#"&amp;VLOOKUP(G158,章节关卡!$AN$3:$AO$36,2,FALSE)</f>
        <v>1603015#2#16</v>
      </c>
    </row>
    <row r="159" spans="1:17" s="24" customFormat="1" ht="17.100000000000001" customHeight="1" x14ac:dyDescent="0.2">
      <c r="A159" s="14">
        <v>156</v>
      </c>
      <c r="B159" s="14">
        <v>2048</v>
      </c>
      <c r="C159" s="14" t="s">
        <v>1125</v>
      </c>
      <c r="D159" s="14" t="s">
        <v>969</v>
      </c>
      <c r="E159" s="14">
        <v>4</v>
      </c>
      <c r="F159" s="18">
        <f t="shared" si="7"/>
        <v>10000</v>
      </c>
      <c r="G159" s="18">
        <f>INDEX(章节关卡!$D$4:$AA$123,掉落填表!B159-2000,(掉落填表!E159-1)*4+2)</f>
        <v>1603011</v>
      </c>
      <c r="H159" s="18">
        <f t="shared" si="8"/>
        <v>2</v>
      </c>
      <c r="L159" s="18">
        <f>INDEX(章节关卡!$D$4:$AA$123,掉落填表!B159-2000,(掉落填表!E159-1)*4+4)*$W$4</f>
        <v>2</v>
      </c>
      <c r="P159" s="18">
        <f t="shared" si="6"/>
        <v>20480004</v>
      </c>
      <c r="Q159" s="18" t="str">
        <f>G159&amp;"#"&amp;H159&amp;"#"&amp;VLOOKUP(G159,章节关卡!$AN$3:$AO$36,2,FALSE)</f>
        <v>1603011#2#16</v>
      </c>
    </row>
    <row r="160" spans="1:17" ht="17.100000000000001" customHeight="1" x14ac:dyDescent="0.2">
      <c r="A160" s="14">
        <v>157</v>
      </c>
      <c r="B160" s="14">
        <v>2049</v>
      </c>
      <c r="C160" s="14" t="s">
        <v>1126</v>
      </c>
      <c r="D160" s="14" t="s">
        <v>969</v>
      </c>
      <c r="E160" s="14">
        <v>1</v>
      </c>
      <c r="F160" s="18">
        <f t="shared" si="7"/>
        <v>10000</v>
      </c>
      <c r="G160" s="18">
        <f>INDEX(章节关卡!$D$4:$AA$123,掉落填表!B160-2000,(掉落填表!E160-1)*4+2)</f>
        <v>1401002</v>
      </c>
      <c r="H160" s="18">
        <f t="shared" si="8"/>
        <v>600</v>
      </c>
      <c r="L160" s="18">
        <f>INDEX(章节关卡!$D$4:$AA$123,掉落填表!B160-2000,(掉落填表!E160-1)*4+4)*$W$4</f>
        <v>600</v>
      </c>
      <c r="P160" s="18">
        <f t="shared" si="6"/>
        <v>20490001</v>
      </c>
      <c r="Q160" s="18" t="str">
        <f>G160&amp;"#"&amp;H160&amp;"#"&amp;VLOOKUP(G160,章节关卡!$AN$3:$AO$36,2,FALSE)</f>
        <v>1401002#600#14</v>
      </c>
    </row>
    <row r="161" spans="1:17" s="24" customFormat="1" ht="17.100000000000001" customHeight="1" x14ac:dyDescent="0.2">
      <c r="A161" s="14">
        <v>158</v>
      </c>
      <c r="B161" s="14">
        <v>2049</v>
      </c>
      <c r="C161" s="14" t="s">
        <v>1127</v>
      </c>
      <c r="D161" s="14" t="s">
        <v>969</v>
      </c>
      <c r="E161" s="14">
        <v>2</v>
      </c>
      <c r="F161" s="18">
        <f t="shared" si="7"/>
        <v>10000</v>
      </c>
      <c r="G161" s="18">
        <f>INDEX(章节关卡!$D$4:$AA$123,掉落填表!B161-2000,(掉落填表!E161-1)*4+2)</f>
        <v>1401003</v>
      </c>
      <c r="H161" s="18">
        <f t="shared" si="8"/>
        <v>180</v>
      </c>
      <c r="L161" s="18">
        <f>INDEX(章节关卡!$D$4:$AA$123,掉落填表!B161-2000,(掉落填表!E161-1)*4+4)*$W$4</f>
        <v>180</v>
      </c>
      <c r="P161" s="18">
        <f t="shared" si="6"/>
        <v>20490002</v>
      </c>
      <c r="Q161" s="18" t="str">
        <f>G161&amp;"#"&amp;H161&amp;"#"&amp;VLOOKUP(G161,章节关卡!$AN$3:$AO$36,2,FALSE)</f>
        <v>1401003#180#14</v>
      </c>
    </row>
    <row r="162" spans="1:17" s="24" customFormat="1" ht="17.100000000000001" customHeight="1" x14ac:dyDescent="0.2">
      <c r="A162" s="14">
        <v>159</v>
      </c>
      <c r="B162" s="14">
        <v>2049</v>
      </c>
      <c r="C162" s="14" t="s">
        <v>1128</v>
      </c>
      <c r="D162" s="14" t="s">
        <v>969</v>
      </c>
      <c r="E162" s="14">
        <v>3</v>
      </c>
      <c r="F162" s="18">
        <f t="shared" si="7"/>
        <v>10000</v>
      </c>
      <c r="G162" s="18">
        <f>INDEX(章节关卡!$D$4:$AA$123,掉落填表!B162-2000,(掉落填表!E162-1)*4+2)</f>
        <v>1603005</v>
      </c>
      <c r="H162" s="18">
        <f t="shared" si="8"/>
        <v>20</v>
      </c>
      <c r="L162" s="18">
        <f>INDEX(章节关卡!$D$4:$AA$123,掉落填表!B162-2000,(掉落填表!E162-1)*4+4)*$W$4</f>
        <v>20</v>
      </c>
      <c r="P162" s="18">
        <f t="shared" si="6"/>
        <v>20490003</v>
      </c>
      <c r="Q162" s="18" t="str">
        <f>G162&amp;"#"&amp;H162&amp;"#"&amp;VLOOKUP(G162,章节关卡!$AN$3:$AO$36,2,FALSE)</f>
        <v>1603005#20#16</v>
      </c>
    </row>
    <row r="163" spans="1:17" s="24" customFormat="1" ht="17.100000000000001" customHeight="1" x14ac:dyDescent="0.2">
      <c r="A163" s="14">
        <v>160</v>
      </c>
      <c r="B163" s="14">
        <v>2049</v>
      </c>
      <c r="C163" s="14" t="s">
        <v>1129</v>
      </c>
      <c r="D163" s="14" t="s">
        <v>969</v>
      </c>
      <c r="E163" s="14">
        <v>4</v>
      </c>
      <c r="F163" s="18">
        <f t="shared" si="7"/>
        <v>10000</v>
      </c>
      <c r="G163" s="18">
        <f>INDEX(章节关卡!$D$4:$AA$123,掉落填表!B163-2000,(掉落填表!E163-1)*4+2)</f>
        <v>1603013</v>
      </c>
      <c r="H163" s="18">
        <f t="shared" si="8"/>
        <v>2</v>
      </c>
      <c r="L163" s="18">
        <f>INDEX(章节关卡!$D$4:$AA$123,掉落填表!B163-2000,(掉落填表!E163-1)*4+4)*$W$4</f>
        <v>2</v>
      </c>
      <c r="P163" s="18">
        <f t="shared" si="6"/>
        <v>20490004</v>
      </c>
      <c r="Q163" s="18" t="str">
        <f>G163&amp;"#"&amp;H163&amp;"#"&amp;VLOOKUP(G163,章节关卡!$AN$3:$AO$36,2,FALSE)</f>
        <v>1603013#2#16</v>
      </c>
    </row>
    <row r="164" spans="1:17" ht="17.100000000000001" customHeight="1" x14ac:dyDescent="0.2">
      <c r="A164" s="14">
        <v>161</v>
      </c>
      <c r="B164" s="14">
        <v>2050</v>
      </c>
      <c r="C164" s="14" t="s">
        <v>1130</v>
      </c>
      <c r="D164" s="14" t="s">
        <v>969</v>
      </c>
      <c r="E164" s="14">
        <v>1</v>
      </c>
      <c r="F164" s="18">
        <f t="shared" si="7"/>
        <v>10000</v>
      </c>
      <c r="G164" s="18">
        <f>INDEX(章节关卡!$D$4:$AA$123,掉落填表!B164-2000,(掉落填表!E164-1)*4+2)</f>
        <v>1401002</v>
      </c>
      <c r="H164" s="18">
        <f t="shared" si="8"/>
        <v>600</v>
      </c>
      <c r="L164" s="18">
        <f>INDEX(章节关卡!$D$4:$AA$123,掉落填表!B164-2000,(掉落填表!E164-1)*4+4)*$W$4</f>
        <v>600</v>
      </c>
      <c r="P164" s="18">
        <f t="shared" si="6"/>
        <v>20500001</v>
      </c>
      <c r="Q164" s="18" t="str">
        <f>G164&amp;"#"&amp;H164&amp;"#"&amp;VLOOKUP(G164,章节关卡!$AN$3:$AO$36,2,FALSE)</f>
        <v>1401002#600#14</v>
      </c>
    </row>
    <row r="165" spans="1:17" s="24" customFormat="1" ht="17.100000000000001" customHeight="1" x14ac:dyDescent="0.2">
      <c r="A165" s="14">
        <v>162</v>
      </c>
      <c r="B165" s="14">
        <v>2050</v>
      </c>
      <c r="C165" s="14" t="s">
        <v>1131</v>
      </c>
      <c r="D165" s="14" t="s">
        <v>969</v>
      </c>
      <c r="E165" s="14">
        <v>2</v>
      </c>
      <c r="F165" s="18">
        <f t="shared" si="7"/>
        <v>10000</v>
      </c>
      <c r="G165" s="18">
        <f>INDEX(章节关卡!$D$4:$AA$123,掉落填表!B165-2000,(掉落填表!E165-1)*4+2)</f>
        <v>1401004</v>
      </c>
      <c r="H165" s="18">
        <f t="shared" si="8"/>
        <v>180</v>
      </c>
      <c r="L165" s="18">
        <f>INDEX(章节关卡!$D$4:$AA$123,掉落填表!B165-2000,(掉落填表!E165-1)*4+4)*$W$4</f>
        <v>180</v>
      </c>
      <c r="P165" s="18">
        <f t="shared" si="6"/>
        <v>20500002</v>
      </c>
      <c r="Q165" s="18" t="str">
        <f>G165&amp;"#"&amp;H165&amp;"#"&amp;VLOOKUP(G165,章节关卡!$AN$3:$AO$36,2,FALSE)</f>
        <v>1401004#180#14</v>
      </c>
    </row>
    <row r="166" spans="1:17" s="24" customFormat="1" ht="17.100000000000001" customHeight="1" x14ac:dyDescent="0.2">
      <c r="A166" s="14">
        <v>163</v>
      </c>
      <c r="B166" s="14">
        <v>2050</v>
      </c>
      <c r="C166" s="14" t="s">
        <v>1132</v>
      </c>
      <c r="D166" s="14" t="s">
        <v>969</v>
      </c>
      <c r="E166" s="14">
        <v>3</v>
      </c>
      <c r="F166" s="18">
        <f t="shared" si="7"/>
        <v>10000</v>
      </c>
      <c r="G166" s="18">
        <f>INDEX(章节关卡!$D$4:$AA$123,掉落填表!B166-2000,(掉落填表!E166-1)*4+2)</f>
        <v>1603002</v>
      </c>
      <c r="H166" s="18">
        <f t="shared" si="8"/>
        <v>20</v>
      </c>
      <c r="L166" s="18">
        <f>INDEX(章节关卡!$D$4:$AA$123,掉落填表!B166-2000,(掉落填表!E166-1)*4+4)*$W$4</f>
        <v>20</v>
      </c>
      <c r="P166" s="18">
        <f t="shared" si="6"/>
        <v>20500003</v>
      </c>
      <c r="Q166" s="18" t="str">
        <f>G166&amp;"#"&amp;H166&amp;"#"&amp;VLOOKUP(G166,章节关卡!$AN$3:$AO$36,2,FALSE)</f>
        <v>1603002#20#16</v>
      </c>
    </row>
    <row r="167" spans="1:17" s="24" customFormat="1" ht="17.100000000000001" customHeight="1" x14ac:dyDescent="0.2">
      <c r="A167" s="14">
        <v>164</v>
      </c>
      <c r="B167" s="14">
        <v>2050</v>
      </c>
      <c r="C167" s="14" t="s">
        <v>1133</v>
      </c>
      <c r="D167" s="14" t="s">
        <v>969</v>
      </c>
      <c r="E167" s="14">
        <v>4</v>
      </c>
      <c r="F167" s="18">
        <f t="shared" si="7"/>
        <v>10000</v>
      </c>
      <c r="G167" s="18">
        <f>INDEX(章节关卡!$D$4:$AA$123,掉落填表!B167-2000,(掉落填表!E167-1)*4+2)</f>
        <v>1603015</v>
      </c>
      <c r="H167" s="18">
        <f t="shared" si="8"/>
        <v>2</v>
      </c>
      <c r="L167" s="18">
        <f>INDEX(章节关卡!$D$4:$AA$123,掉落填表!B167-2000,(掉落填表!E167-1)*4+4)*$W$4</f>
        <v>2</v>
      </c>
      <c r="P167" s="18">
        <f t="shared" si="6"/>
        <v>20500004</v>
      </c>
      <c r="Q167" s="18" t="str">
        <f>G167&amp;"#"&amp;H167&amp;"#"&amp;VLOOKUP(G167,章节关卡!$AN$3:$AO$36,2,FALSE)</f>
        <v>1603015#2#16</v>
      </c>
    </row>
    <row r="168" spans="1:17" ht="17.100000000000001" customHeight="1" x14ac:dyDescent="0.2">
      <c r="A168" s="14">
        <v>165</v>
      </c>
      <c r="B168" s="14">
        <v>2051</v>
      </c>
      <c r="C168" s="14" t="s">
        <v>1134</v>
      </c>
      <c r="D168" s="14" t="s">
        <v>969</v>
      </c>
      <c r="E168" s="14">
        <v>1</v>
      </c>
      <c r="F168" s="18">
        <f t="shared" si="7"/>
        <v>10000</v>
      </c>
      <c r="G168" s="18">
        <f>INDEX(章节关卡!$D$4:$AA$123,掉落填表!B168-2000,(掉落填表!E168-1)*4+2)</f>
        <v>1401002</v>
      </c>
      <c r="H168" s="18">
        <f t="shared" si="8"/>
        <v>600</v>
      </c>
      <c r="L168" s="18">
        <f>INDEX(章节关卡!$D$4:$AA$123,掉落填表!B168-2000,(掉落填表!E168-1)*4+4)*$W$4</f>
        <v>600</v>
      </c>
      <c r="P168" s="18">
        <f t="shared" si="6"/>
        <v>20510001</v>
      </c>
      <c r="Q168" s="18" t="str">
        <f>G168&amp;"#"&amp;H168&amp;"#"&amp;VLOOKUP(G168,章节关卡!$AN$3:$AO$36,2,FALSE)</f>
        <v>1401002#600#14</v>
      </c>
    </row>
    <row r="169" spans="1:17" s="24" customFormat="1" ht="17.100000000000001" customHeight="1" x14ac:dyDescent="0.2">
      <c r="A169" s="14">
        <v>166</v>
      </c>
      <c r="B169" s="14">
        <v>2051</v>
      </c>
      <c r="C169" s="14" t="s">
        <v>1135</v>
      </c>
      <c r="D169" s="14" t="s">
        <v>969</v>
      </c>
      <c r="E169" s="14">
        <v>2</v>
      </c>
      <c r="F169" s="18">
        <f t="shared" si="7"/>
        <v>10000</v>
      </c>
      <c r="G169" s="18">
        <f>INDEX(章节关卡!$D$4:$AA$123,掉落填表!B169-2000,(掉落填表!E169-1)*4+2)</f>
        <v>1401003</v>
      </c>
      <c r="H169" s="18">
        <f t="shared" si="8"/>
        <v>180</v>
      </c>
      <c r="L169" s="18">
        <f>INDEX(章节关卡!$D$4:$AA$123,掉落填表!B169-2000,(掉落填表!E169-1)*4+4)*$W$4</f>
        <v>180</v>
      </c>
      <c r="P169" s="18">
        <f t="shared" si="6"/>
        <v>20510002</v>
      </c>
      <c r="Q169" s="18" t="str">
        <f>G169&amp;"#"&amp;H169&amp;"#"&amp;VLOOKUP(G169,章节关卡!$AN$3:$AO$36,2,FALSE)</f>
        <v>1401003#180#14</v>
      </c>
    </row>
    <row r="170" spans="1:17" s="24" customFormat="1" ht="17.100000000000001" customHeight="1" x14ac:dyDescent="0.2">
      <c r="A170" s="14">
        <v>167</v>
      </c>
      <c r="B170" s="14">
        <v>2051</v>
      </c>
      <c r="C170" s="14" t="s">
        <v>1136</v>
      </c>
      <c r="D170" s="14" t="s">
        <v>969</v>
      </c>
      <c r="E170" s="14">
        <v>3</v>
      </c>
      <c r="F170" s="18">
        <f t="shared" si="7"/>
        <v>10000</v>
      </c>
      <c r="G170" s="18">
        <f>INDEX(章节关卡!$D$4:$AA$123,掉落填表!B170-2000,(掉落填表!E170-1)*4+2)</f>
        <v>1603005</v>
      </c>
      <c r="H170" s="18">
        <f t="shared" si="8"/>
        <v>20</v>
      </c>
      <c r="L170" s="18">
        <f>INDEX(章节关卡!$D$4:$AA$123,掉落填表!B170-2000,(掉落填表!E170-1)*4+4)*$W$4</f>
        <v>20</v>
      </c>
      <c r="P170" s="18">
        <f t="shared" si="6"/>
        <v>20510003</v>
      </c>
      <c r="Q170" s="18" t="str">
        <f>G170&amp;"#"&amp;H170&amp;"#"&amp;VLOOKUP(G170,章节关卡!$AN$3:$AO$36,2,FALSE)</f>
        <v>1603005#20#16</v>
      </c>
    </row>
    <row r="171" spans="1:17" s="24" customFormat="1" ht="17.100000000000001" customHeight="1" x14ac:dyDescent="0.2">
      <c r="A171" s="14">
        <v>168</v>
      </c>
      <c r="B171" s="14">
        <v>2051</v>
      </c>
      <c r="C171" s="14" t="s">
        <v>1137</v>
      </c>
      <c r="D171" s="14" t="s">
        <v>969</v>
      </c>
      <c r="E171" s="14">
        <v>4</v>
      </c>
      <c r="F171" s="18">
        <f t="shared" si="7"/>
        <v>10000</v>
      </c>
      <c r="G171" s="18">
        <f>INDEX(章节关卡!$D$4:$AA$123,掉落填表!B171-2000,(掉落填表!E171-1)*4+2)</f>
        <v>1603007</v>
      </c>
      <c r="H171" s="18">
        <f t="shared" si="8"/>
        <v>2</v>
      </c>
      <c r="L171" s="18">
        <f>INDEX(章节关卡!$D$4:$AA$123,掉落填表!B171-2000,(掉落填表!E171-1)*4+4)*$W$4</f>
        <v>2</v>
      </c>
      <c r="P171" s="18">
        <f t="shared" si="6"/>
        <v>20510004</v>
      </c>
      <c r="Q171" s="18" t="str">
        <f>G171&amp;"#"&amp;H171&amp;"#"&amp;VLOOKUP(G171,章节关卡!$AN$3:$AO$36,2,FALSE)</f>
        <v>1603007#2#16</v>
      </c>
    </row>
    <row r="172" spans="1:17" ht="17.100000000000001" customHeight="1" x14ac:dyDescent="0.2">
      <c r="A172" s="14">
        <v>169</v>
      </c>
      <c r="B172" s="14">
        <v>2052</v>
      </c>
      <c r="C172" s="14" t="s">
        <v>1138</v>
      </c>
      <c r="D172" s="14" t="s">
        <v>969</v>
      </c>
      <c r="E172" s="14">
        <v>1</v>
      </c>
      <c r="F172" s="18">
        <f t="shared" si="7"/>
        <v>10000</v>
      </c>
      <c r="G172" s="18">
        <f>INDEX(章节关卡!$D$4:$AA$123,掉落填表!B172-2000,(掉落填表!E172-1)*4+2)</f>
        <v>1401002</v>
      </c>
      <c r="H172" s="18">
        <f t="shared" si="8"/>
        <v>600</v>
      </c>
      <c r="L172" s="18">
        <f>INDEX(章节关卡!$D$4:$AA$123,掉落填表!B172-2000,(掉落填表!E172-1)*4+4)*$W$4</f>
        <v>600</v>
      </c>
      <c r="P172" s="18">
        <f t="shared" si="6"/>
        <v>20520001</v>
      </c>
      <c r="Q172" s="18" t="str">
        <f>G172&amp;"#"&amp;H172&amp;"#"&amp;VLOOKUP(G172,章节关卡!$AN$3:$AO$36,2,FALSE)</f>
        <v>1401002#600#14</v>
      </c>
    </row>
    <row r="173" spans="1:17" s="24" customFormat="1" ht="17.100000000000001" customHeight="1" x14ac:dyDescent="0.2">
      <c r="A173" s="14">
        <v>170</v>
      </c>
      <c r="B173" s="14">
        <v>2052</v>
      </c>
      <c r="C173" s="14" t="s">
        <v>1139</v>
      </c>
      <c r="D173" s="14" t="s">
        <v>969</v>
      </c>
      <c r="E173" s="14">
        <v>2</v>
      </c>
      <c r="F173" s="18">
        <f t="shared" si="7"/>
        <v>10000</v>
      </c>
      <c r="G173" s="18">
        <f>INDEX(章节关卡!$D$4:$AA$123,掉落填表!B173-2000,(掉落填表!E173-1)*4+2)</f>
        <v>1401004</v>
      </c>
      <c r="H173" s="18">
        <f t="shared" si="8"/>
        <v>180</v>
      </c>
      <c r="L173" s="18">
        <f>INDEX(章节关卡!$D$4:$AA$123,掉落填表!B173-2000,(掉落填表!E173-1)*4+4)*$W$4</f>
        <v>180</v>
      </c>
      <c r="P173" s="18">
        <f t="shared" si="6"/>
        <v>20520002</v>
      </c>
      <c r="Q173" s="18" t="str">
        <f>G173&amp;"#"&amp;H173&amp;"#"&amp;VLOOKUP(G173,章节关卡!$AN$3:$AO$36,2,FALSE)</f>
        <v>1401004#180#14</v>
      </c>
    </row>
    <row r="174" spans="1:17" s="24" customFormat="1" ht="17.100000000000001" customHeight="1" x14ac:dyDescent="0.2">
      <c r="A174" s="14">
        <v>171</v>
      </c>
      <c r="B174" s="14">
        <v>2052</v>
      </c>
      <c r="C174" s="14" t="s">
        <v>1140</v>
      </c>
      <c r="D174" s="14" t="s">
        <v>969</v>
      </c>
      <c r="E174" s="14">
        <v>3</v>
      </c>
      <c r="F174" s="18">
        <f t="shared" si="7"/>
        <v>10000</v>
      </c>
      <c r="G174" s="18">
        <f>INDEX(章节关卡!$D$4:$AA$123,掉落填表!B174-2000,(掉落填表!E174-1)*4+2)</f>
        <v>1603002</v>
      </c>
      <c r="H174" s="18">
        <f t="shared" si="8"/>
        <v>20</v>
      </c>
      <c r="L174" s="18">
        <f>INDEX(章节关卡!$D$4:$AA$123,掉落填表!B174-2000,(掉落填表!E174-1)*4+4)*$W$4</f>
        <v>20</v>
      </c>
      <c r="P174" s="18">
        <f t="shared" si="6"/>
        <v>20520003</v>
      </c>
      <c r="Q174" s="18" t="str">
        <f>G174&amp;"#"&amp;H174&amp;"#"&amp;VLOOKUP(G174,章节关卡!$AN$3:$AO$36,2,FALSE)</f>
        <v>1603002#20#16</v>
      </c>
    </row>
    <row r="175" spans="1:17" s="24" customFormat="1" ht="17.100000000000001" customHeight="1" x14ac:dyDescent="0.2">
      <c r="A175" s="14">
        <v>172</v>
      </c>
      <c r="B175" s="14">
        <v>2052</v>
      </c>
      <c r="C175" s="14" t="s">
        <v>1141</v>
      </c>
      <c r="D175" s="14" t="s">
        <v>969</v>
      </c>
      <c r="E175" s="14">
        <v>4</v>
      </c>
      <c r="F175" s="18">
        <f t="shared" si="7"/>
        <v>10000</v>
      </c>
      <c r="G175" s="18">
        <f>INDEX(章节关卡!$D$4:$AA$123,掉落填表!B175-2000,(掉落填表!E175-1)*4+2)</f>
        <v>1603009</v>
      </c>
      <c r="H175" s="18">
        <f t="shared" si="8"/>
        <v>2</v>
      </c>
      <c r="L175" s="18">
        <f>INDEX(章节关卡!$D$4:$AA$123,掉落填表!B175-2000,(掉落填表!E175-1)*4+4)*$W$4</f>
        <v>2</v>
      </c>
      <c r="P175" s="18">
        <f t="shared" si="6"/>
        <v>20520004</v>
      </c>
      <c r="Q175" s="18" t="str">
        <f>G175&amp;"#"&amp;H175&amp;"#"&amp;VLOOKUP(G175,章节关卡!$AN$3:$AO$36,2,FALSE)</f>
        <v>1603009#2#16</v>
      </c>
    </row>
    <row r="176" spans="1:17" ht="17.100000000000001" customHeight="1" x14ac:dyDescent="0.2">
      <c r="A176" s="14">
        <v>173</v>
      </c>
      <c r="B176" s="14">
        <v>2053</v>
      </c>
      <c r="C176" s="14" t="s">
        <v>1142</v>
      </c>
      <c r="D176" s="14" t="s">
        <v>969</v>
      </c>
      <c r="E176" s="14">
        <v>1</v>
      </c>
      <c r="F176" s="18">
        <f t="shared" si="7"/>
        <v>10000</v>
      </c>
      <c r="G176" s="18">
        <f>INDEX(章节关卡!$D$4:$AA$123,掉落填表!B176-2000,(掉落填表!E176-1)*4+2)</f>
        <v>1401002</v>
      </c>
      <c r="H176" s="18">
        <f t="shared" si="8"/>
        <v>600</v>
      </c>
      <c r="L176" s="18">
        <f>INDEX(章节关卡!$D$4:$AA$123,掉落填表!B176-2000,(掉落填表!E176-1)*4+4)*$W$4</f>
        <v>600</v>
      </c>
      <c r="P176" s="18">
        <f t="shared" si="6"/>
        <v>20530001</v>
      </c>
      <c r="Q176" s="18" t="str">
        <f>G176&amp;"#"&amp;H176&amp;"#"&amp;VLOOKUP(G176,章节关卡!$AN$3:$AO$36,2,FALSE)</f>
        <v>1401002#600#14</v>
      </c>
    </row>
    <row r="177" spans="1:17" s="24" customFormat="1" ht="17.100000000000001" customHeight="1" x14ac:dyDescent="0.2">
      <c r="A177" s="14">
        <v>174</v>
      </c>
      <c r="B177" s="14">
        <v>2053</v>
      </c>
      <c r="C177" s="14" t="s">
        <v>1143</v>
      </c>
      <c r="D177" s="14" t="s">
        <v>969</v>
      </c>
      <c r="E177" s="14">
        <v>2</v>
      </c>
      <c r="F177" s="18">
        <f t="shared" si="7"/>
        <v>10000</v>
      </c>
      <c r="G177" s="18">
        <f>INDEX(章节关卡!$D$4:$AA$123,掉落填表!B177-2000,(掉落填表!E177-1)*4+2)</f>
        <v>1603007</v>
      </c>
      <c r="H177" s="18">
        <f t="shared" si="8"/>
        <v>2</v>
      </c>
      <c r="L177" s="18">
        <f>INDEX(章节关卡!$D$4:$AA$123,掉落填表!B177-2000,(掉落填表!E177-1)*4+4)*$W$4</f>
        <v>2</v>
      </c>
      <c r="P177" s="18">
        <f t="shared" si="6"/>
        <v>20530002</v>
      </c>
      <c r="Q177" s="18" t="str">
        <f>G177&amp;"#"&amp;H177&amp;"#"&amp;VLOOKUP(G177,章节关卡!$AN$3:$AO$36,2,FALSE)</f>
        <v>1603007#2#16</v>
      </c>
    </row>
    <row r="178" spans="1:17" s="24" customFormat="1" ht="17.100000000000001" customHeight="1" x14ac:dyDescent="0.2">
      <c r="A178" s="14">
        <v>175</v>
      </c>
      <c r="B178" s="14">
        <v>2053</v>
      </c>
      <c r="C178" s="14" t="s">
        <v>1144</v>
      </c>
      <c r="D178" s="14" t="s">
        <v>969</v>
      </c>
      <c r="E178" s="14">
        <v>3</v>
      </c>
      <c r="F178" s="18">
        <f t="shared" si="7"/>
        <v>10000</v>
      </c>
      <c r="G178" s="18">
        <f>INDEX(章节关卡!$D$4:$AA$123,掉落填表!B178-2000,(掉落填表!E178-1)*4+2)</f>
        <v>1603009</v>
      </c>
      <c r="H178" s="18">
        <f t="shared" si="8"/>
        <v>2</v>
      </c>
      <c r="L178" s="18">
        <f>INDEX(章节关卡!$D$4:$AA$123,掉落填表!B178-2000,(掉落填表!E178-1)*4+4)*$W$4</f>
        <v>2</v>
      </c>
      <c r="P178" s="18">
        <f t="shared" si="6"/>
        <v>20530003</v>
      </c>
      <c r="Q178" s="18" t="str">
        <f>G178&amp;"#"&amp;H178&amp;"#"&amp;VLOOKUP(G178,章节关卡!$AN$3:$AO$36,2,FALSE)</f>
        <v>1603009#2#16</v>
      </c>
    </row>
    <row r="179" spans="1:17" s="24" customFormat="1" ht="17.100000000000001" customHeight="1" x14ac:dyDescent="0.2">
      <c r="A179" s="14">
        <v>176</v>
      </c>
      <c r="B179" s="14">
        <v>2053</v>
      </c>
      <c r="C179" s="14" t="s">
        <v>1145</v>
      </c>
      <c r="D179" s="14" t="s">
        <v>969</v>
      </c>
      <c r="E179" s="14">
        <v>4</v>
      </c>
      <c r="F179" s="18">
        <f t="shared" si="7"/>
        <v>10000</v>
      </c>
      <c r="G179" s="18">
        <f>INDEX(章节关卡!$D$4:$AA$123,掉落填表!B179-2000,(掉落填表!E179-1)*4+2)</f>
        <v>1603011</v>
      </c>
      <c r="H179" s="18">
        <f t="shared" si="8"/>
        <v>2</v>
      </c>
      <c r="L179" s="18">
        <f>INDEX(章节关卡!$D$4:$AA$123,掉落填表!B179-2000,(掉落填表!E179-1)*4+4)*$W$4</f>
        <v>2</v>
      </c>
      <c r="P179" s="18">
        <f t="shared" si="6"/>
        <v>20530004</v>
      </c>
      <c r="Q179" s="18" t="str">
        <f>G179&amp;"#"&amp;H179&amp;"#"&amp;VLOOKUP(G179,章节关卡!$AN$3:$AO$36,2,FALSE)</f>
        <v>1603011#2#16</v>
      </c>
    </row>
    <row r="180" spans="1:17" ht="17.100000000000001" customHeight="1" x14ac:dyDescent="0.2">
      <c r="A180" s="14">
        <v>177</v>
      </c>
      <c r="B180" s="14">
        <v>2054</v>
      </c>
      <c r="C180" s="14" t="s">
        <v>1146</v>
      </c>
      <c r="D180" s="14" t="s">
        <v>969</v>
      </c>
      <c r="E180" s="14">
        <v>1</v>
      </c>
      <c r="F180" s="18">
        <f t="shared" si="7"/>
        <v>10000</v>
      </c>
      <c r="G180" s="18">
        <f>INDEX(章节关卡!$D$4:$AA$123,掉落填表!B180-2000,(掉落填表!E180-1)*4+2)</f>
        <v>1401002</v>
      </c>
      <c r="H180" s="18">
        <f t="shared" si="8"/>
        <v>600</v>
      </c>
      <c r="L180" s="18">
        <f>INDEX(章节关卡!$D$4:$AA$123,掉落填表!B180-2000,(掉落填表!E180-1)*4+4)*$W$4</f>
        <v>600</v>
      </c>
      <c r="P180" s="18">
        <f t="shared" si="6"/>
        <v>20540001</v>
      </c>
      <c r="Q180" s="18" t="str">
        <f>G180&amp;"#"&amp;H180&amp;"#"&amp;VLOOKUP(G180,章节关卡!$AN$3:$AO$36,2,FALSE)</f>
        <v>1401002#600#14</v>
      </c>
    </row>
    <row r="181" spans="1:17" s="24" customFormat="1" ht="17.100000000000001" customHeight="1" x14ac:dyDescent="0.2">
      <c r="A181" s="14">
        <v>178</v>
      </c>
      <c r="B181" s="14">
        <v>2054</v>
      </c>
      <c r="C181" s="14" t="s">
        <v>1147</v>
      </c>
      <c r="D181" s="14" t="s">
        <v>969</v>
      </c>
      <c r="E181" s="14">
        <v>2</v>
      </c>
      <c r="F181" s="18">
        <f t="shared" si="7"/>
        <v>10000</v>
      </c>
      <c r="G181" s="18">
        <f>INDEX(章节关卡!$D$4:$AA$123,掉落填表!B181-2000,(掉落填表!E181-1)*4+2)</f>
        <v>1401003</v>
      </c>
      <c r="H181" s="18">
        <f t="shared" si="8"/>
        <v>180</v>
      </c>
      <c r="L181" s="18">
        <f>INDEX(章节关卡!$D$4:$AA$123,掉落填表!B181-2000,(掉落填表!E181-1)*4+4)*$W$4</f>
        <v>180</v>
      </c>
      <c r="P181" s="18">
        <f t="shared" si="6"/>
        <v>20540002</v>
      </c>
      <c r="Q181" s="18" t="str">
        <f>G181&amp;"#"&amp;H181&amp;"#"&amp;VLOOKUP(G181,章节关卡!$AN$3:$AO$36,2,FALSE)</f>
        <v>1401003#180#14</v>
      </c>
    </row>
    <row r="182" spans="1:17" s="24" customFormat="1" ht="17.100000000000001" customHeight="1" x14ac:dyDescent="0.2">
      <c r="A182" s="14">
        <v>179</v>
      </c>
      <c r="B182" s="14">
        <v>2054</v>
      </c>
      <c r="C182" s="14" t="s">
        <v>1148</v>
      </c>
      <c r="D182" s="14" t="s">
        <v>969</v>
      </c>
      <c r="E182" s="14">
        <v>3</v>
      </c>
      <c r="F182" s="18">
        <f t="shared" si="7"/>
        <v>10000</v>
      </c>
      <c r="G182" s="18">
        <f>INDEX(章节关卡!$D$4:$AA$123,掉落填表!B182-2000,(掉落填表!E182-1)*4+2)</f>
        <v>1603005</v>
      </c>
      <c r="H182" s="18">
        <f t="shared" si="8"/>
        <v>20</v>
      </c>
      <c r="L182" s="18">
        <f>INDEX(章节关卡!$D$4:$AA$123,掉落填表!B182-2000,(掉落填表!E182-1)*4+4)*$W$4</f>
        <v>20</v>
      </c>
      <c r="P182" s="18">
        <f t="shared" si="6"/>
        <v>20540003</v>
      </c>
      <c r="Q182" s="18" t="str">
        <f>G182&amp;"#"&amp;H182&amp;"#"&amp;VLOOKUP(G182,章节关卡!$AN$3:$AO$36,2,FALSE)</f>
        <v>1603005#20#16</v>
      </c>
    </row>
    <row r="183" spans="1:17" s="24" customFormat="1" ht="17.100000000000001" customHeight="1" x14ac:dyDescent="0.2">
      <c r="A183" s="14">
        <v>180</v>
      </c>
      <c r="B183" s="14">
        <v>2054</v>
      </c>
      <c r="C183" s="14" t="s">
        <v>1149</v>
      </c>
      <c r="D183" s="14" t="s">
        <v>969</v>
      </c>
      <c r="E183" s="14">
        <v>4</v>
      </c>
      <c r="F183" s="18">
        <f t="shared" si="7"/>
        <v>10000</v>
      </c>
      <c r="G183" s="18">
        <f>INDEX(章节关卡!$D$4:$AA$123,掉落填表!B183-2000,(掉落填表!E183-1)*4+2)</f>
        <v>1603013</v>
      </c>
      <c r="H183" s="18">
        <f t="shared" si="8"/>
        <v>2</v>
      </c>
      <c r="L183" s="18">
        <f>INDEX(章节关卡!$D$4:$AA$123,掉落填表!B183-2000,(掉落填表!E183-1)*4+4)*$W$4</f>
        <v>2</v>
      </c>
      <c r="P183" s="18">
        <f t="shared" si="6"/>
        <v>20540004</v>
      </c>
      <c r="Q183" s="18" t="str">
        <f>G183&amp;"#"&amp;H183&amp;"#"&amp;VLOOKUP(G183,章节关卡!$AN$3:$AO$36,2,FALSE)</f>
        <v>1603013#2#16</v>
      </c>
    </row>
    <row r="184" spans="1:17" ht="17.100000000000001" customHeight="1" x14ac:dyDescent="0.2">
      <c r="A184" s="14">
        <v>181</v>
      </c>
      <c r="B184" s="14">
        <v>2055</v>
      </c>
      <c r="C184" s="14" t="s">
        <v>1150</v>
      </c>
      <c r="D184" s="14" t="s">
        <v>969</v>
      </c>
      <c r="E184" s="14">
        <v>1</v>
      </c>
      <c r="F184" s="18">
        <f t="shared" si="7"/>
        <v>10000</v>
      </c>
      <c r="G184" s="18">
        <f>INDEX(章节关卡!$D$4:$AA$123,掉落填表!B184-2000,(掉落填表!E184-1)*4+2)</f>
        <v>1401002</v>
      </c>
      <c r="H184" s="18">
        <f t="shared" si="8"/>
        <v>600</v>
      </c>
      <c r="L184" s="18">
        <f>INDEX(章节关卡!$D$4:$AA$123,掉落填表!B184-2000,(掉落填表!E184-1)*4+4)*$W$4</f>
        <v>600</v>
      </c>
      <c r="P184" s="18">
        <f t="shared" si="6"/>
        <v>20550001</v>
      </c>
      <c r="Q184" s="18" t="str">
        <f>G184&amp;"#"&amp;H184&amp;"#"&amp;VLOOKUP(G184,章节关卡!$AN$3:$AO$36,2,FALSE)</f>
        <v>1401002#600#14</v>
      </c>
    </row>
    <row r="185" spans="1:17" s="24" customFormat="1" ht="17.100000000000001" customHeight="1" x14ac:dyDescent="0.2">
      <c r="A185" s="14">
        <v>182</v>
      </c>
      <c r="B185" s="14">
        <v>2055</v>
      </c>
      <c r="C185" s="14" t="s">
        <v>1151</v>
      </c>
      <c r="D185" s="14" t="s">
        <v>969</v>
      </c>
      <c r="E185" s="14">
        <v>2</v>
      </c>
      <c r="F185" s="18">
        <f t="shared" si="7"/>
        <v>10000</v>
      </c>
      <c r="G185" s="18">
        <f>INDEX(章节关卡!$D$4:$AA$123,掉落填表!B185-2000,(掉落填表!E185-1)*4+2)</f>
        <v>1401004</v>
      </c>
      <c r="H185" s="18">
        <f t="shared" si="8"/>
        <v>180</v>
      </c>
      <c r="L185" s="18">
        <f>INDEX(章节关卡!$D$4:$AA$123,掉落填表!B185-2000,(掉落填表!E185-1)*4+4)*$W$4</f>
        <v>180</v>
      </c>
      <c r="P185" s="18">
        <f t="shared" si="6"/>
        <v>20550002</v>
      </c>
      <c r="Q185" s="18" t="str">
        <f>G185&amp;"#"&amp;H185&amp;"#"&amp;VLOOKUP(G185,章节关卡!$AN$3:$AO$36,2,FALSE)</f>
        <v>1401004#180#14</v>
      </c>
    </row>
    <row r="186" spans="1:17" s="24" customFormat="1" ht="17.100000000000001" customHeight="1" x14ac:dyDescent="0.2">
      <c r="A186" s="14">
        <v>183</v>
      </c>
      <c r="B186" s="14">
        <v>2055</v>
      </c>
      <c r="C186" s="14" t="s">
        <v>1152</v>
      </c>
      <c r="D186" s="14" t="s">
        <v>969</v>
      </c>
      <c r="E186" s="14">
        <v>3</v>
      </c>
      <c r="F186" s="18">
        <f t="shared" si="7"/>
        <v>10000</v>
      </c>
      <c r="G186" s="18">
        <f>INDEX(章节关卡!$D$4:$AA$123,掉落填表!B186-2000,(掉落填表!E186-1)*4+2)</f>
        <v>1603002</v>
      </c>
      <c r="H186" s="18">
        <f t="shared" si="8"/>
        <v>20</v>
      </c>
      <c r="L186" s="18">
        <f>INDEX(章节关卡!$D$4:$AA$123,掉落填表!B186-2000,(掉落填表!E186-1)*4+4)*$W$4</f>
        <v>20</v>
      </c>
      <c r="P186" s="18">
        <f t="shared" si="6"/>
        <v>20550003</v>
      </c>
      <c r="Q186" s="18" t="str">
        <f>G186&amp;"#"&amp;H186&amp;"#"&amp;VLOOKUP(G186,章节关卡!$AN$3:$AO$36,2,FALSE)</f>
        <v>1603002#20#16</v>
      </c>
    </row>
    <row r="187" spans="1:17" s="24" customFormat="1" ht="17.100000000000001" customHeight="1" x14ac:dyDescent="0.2">
      <c r="A187" s="14">
        <v>184</v>
      </c>
      <c r="B187" s="14">
        <v>2055</v>
      </c>
      <c r="C187" s="14" t="s">
        <v>1153</v>
      </c>
      <c r="D187" s="14" t="s">
        <v>969</v>
      </c>
      <c r="E187" s="14">
        <v>4</v>
      </c>
      <c r="F187" s="18">
        <f t="shared" si="7"/>
        <v>10000</v>
      </c>
      <c r="G187" s="18">
        <f>INDEX(章节关卡!$D$4:$AA$123,掉落填表!B187-2000,(掉落填表!E187-1)*4+2)</f>
        <v>1603015</v>
      </c>
      <c r="H187" s="18">
        <f t="shared" si="8"/>
        <v>2</v>
      </c>
      <c r="L187" s="18">
        <f>INDEX(章节关卡!$D$4:$AA$123,掉落填表!B187-2000,(掉落填表!E187-1)*4+4)*$W$4</f>
        <v>2</v>
      </c>
      <c r="P187" s="18">
        <f t="shared" si="6"/>
        <v>20550004</v>
      </c>
      <c r="Q187" s="18" t="str">
        <f>G187&amp;"#"&amp;H187&amp;"#"&amp;VLOOKUP(G187,章节关卡!$AN$3:$AO$36,2,FALSE)</f>
        <v>1603015#2#16</v>
      </c>
    </row>
    <row r="188" spans="1:17" ht="17.100000000000001" customHeight="1" x14ac:dyDescent="0.2">
      <c r="A188" s="14">
        <v>185</v>
      </c>
      <c r="B188" s="14">
        <v>2056</v>
      </c>
      <c r="C188" s="14" t="s">
        <v>1154</v>
      </c>
      <c r="D188" s="14" t="s">
        <v>969</v>
      </c>
      <c r="E188" s="14">
        <v>1</v>
      </c>
      <c r="F188" s="18">
        <f t="shared" si="7"/>
        <v>10000</v>
      </c>
      <c r="G188" s="18">
        <f>INDEX(章节关卡!$D$4:$AA$123,掉落填表!B188-2000,(掉落填表!E188-1)*4+2)</f>
        <v>1401002</v>
      </c>
      <c r="H188" s="18">
        <f t="shared" si="8"/>
        <v>600</v>
      </c>
      <c r="L188" s="18">
        <f>INDEX(章节关卡!$D$4:$AA$123,掉落填表!B188-2000,(掉落填表!E188-1)*4+4)*$W$4</f>
        <v>600</v>
      </c>
      <c r="P188" s="18">
        <f t="shared" si="6"/>
        <v>20560001</v>
      </c>
      <c r="Q188" s="18" t="str">
        <f>G188&amp;"#"&amp;H188&amp;"#"&amp;VLOOKUP(G188,章节关卡!$AN$3:$AO$36,2,FALSE)</f>
        <v>1401002#600#14</v>
      </c>
    </row>
    <row r="189" spans="1:17" s="24" customFormat="1" ht="17.100000000000001" customHeight="1" x14ac:dyDescent="0.2">
      <c r="A189" s="14">
        <v>186</v>
      </c>
      <c r="B189" s="14">
        <v>2056</v>
      </c>
      <c r="C189" s="14" t="s">
        <v>1155</v>
      </c>
      <c r="D189" s="14" t="s">
        <v>969</v>
      </c>
      <c r="E189" s="14">
        <v>2</v>
      </c>
      <c r="F189" s="18">
        <f t="shared" si="7"/>
        <v>10000</v>
      </c>
      <c r="G189" s="18">
        <f>INDEX(章节关卡!$D$4:$AA$123,掉落填表!B189-2000,(掉落填表!E189-1)*4+2)</f>
        <v>1401003</v>
      </c>
      <c r="H189" s="18">
        <f t="shared" si="8"/>
        <v>180</v>
      </c>
      <c r="L189" s="18">
        <f>INDEX(章节关卡!$D$4:$AA$123,掉落填表!B189-2000,(掉落填表!E189-1)*4+4)*$W$4</f>
        <v>180</v>
      </c>
      <c r="P189" s="18">
        <f t="shared" si="6"/>
        <v>20560002</v>
      </c>
      <c r="Q189" s="18" t="str">
        <f>G189&amp;"#"&amp;H189&amp;"#"&amp;VLOOKUP(G189,章节关卡!$AN$3:$AO$36,2,FALSE)</f>
        <v>1401003#180#14</v>
      </c>
    </row>
    <row r="190" spans="1:17" s="24" customFormat="1" ht="17.100000000000001" customHeight="1" x14ac:dyDescent="0.2">
      <c r="A190" s="14">
        <v>187</v>
      </c>
      <c r="B190" s="14">
        <v>2056</v>
      </c>
      <c r="C190" s="14" t="s">
        <v>1156</v>
      </c>
      <c r="D190" s="14" t="s">
        <v>969</v>
      </c>
      <c r="E190" s="14">
        <v>3</v>
      </c>
      <c r="F190" s="18">
        <f t="shared" si="7"/>
        <v>10000</v>
      </c>
      <c r="G190" s="18">
        <f>INDEX(章节关卡!$D$4:$AA$123,掉落填表!B190-2000,(掉落填表!E190-1)*4+2)</f>
        <v>1603005</v>
      </c>
      <c r="H190" s="18">
        <f t="shared" si="8"/>
        <v>20</v>
      </c>
      <c r="L190" s="18">
        <f>INDEX(章节关卡!$D$4:$AA$123,掉落填表!B190-2000,(掉落填表!E190-1)*4+4)*$W$4</f>
        <v>20</v>
      </c>
      <c r="P190" s="18">
        <f t="shared" si="6"/>
        <v>20560003</v>
      </c>
      <c r="Q190" s="18" t="str">
        <f>G190&amp;"#"&amp;H190&amp;"#"&amp;VLOOKUP(G190,章节关卡!$AN$3:$AO$36,2,FALSE)</f>
        <v>1603005#20#16</v>
      </c>
    </row>
    <row r="191" spans="1:17" s="24" customFormat="1" ht="17.100000000000001" customHeight="1" x14ac:dyDescent="0.2">
      <c r="A191" s="14">
        <v>188</v>
      </c>
      <c r="B191" s="14">
        <v>2056</v>
      </c>
      <c r="C191" s="14" t="s">
        <v>1157</v>
      </c>
      <c r="D191" s="14" t="s">
        <v>969</v>
      </c>
      <c r="E191" s="14">
        <v>4</v>
      </c>
      <c r="F191" s="18">
        <f t="shared" si="7"/>
        <v>10000</v>
      </c>
      <c r="G191" s="18">
        <f>INDEX(章节关卡!$D$4:$AA$123,掉落填表!B191-2000,(掉落填表!E191-1)*4+2)</f>
        <v>1603007</v>
      </c>
      <c r="H191" s="18">
        <f t="shared" si="8"/>
        <v>2</v>
      </c>
      <c r="L191" s="18">
        <f>INDEX(章节关卡!$D$4:$AA$123,掉落填表!B191-2000,(掉落填表!E191-1)*4+4)*$W$4</f>
        <v>2</v>
      </c>
      <c r="P191" s="18">
        <f t="shared" si="6"/>
        <v>20560004</v>
      </c>
      <c r="Q191" s="18" t="str">
        <f>G191&amp;"#"&amp;H191&amp;"#"&amp;VLOOKUP(G191,章节关卡!$AN$3:$AO$36,2,FALSE)</f>
        <v>1603007#2#16</v>
      </c>
    </row>
    <row r="192" spans="1:17" ht="17.100000000000001" customHeight="1" x14ac:dyDescent="0.2">
      <c r="A192" s="14">
        <v>189</v>
      </c>
      <c r="B192" s="14">
        <v>2057</v>
      </c>
      <c r="C192" s="14" t="s">
        <v>1158</v>
      </c>
      <c r="D192" s="14" t="s">
        <v>969</v>
      </c>
      <c r="E192" s="14">
        <v>1</v>
      </c>
      <c r="F192" s="18">
        <f t="shared" si="7"/>
        <v>10000</v>
      </c>
      <c r="G192" s="18">
        <f>INDEX(章节关卡!$D$4:$AA$123,掉落填表!B192-2000,(掉落填表!E192-1)*4+2)</f>
        <v>1401002</v>
      </c>
      <c r="H192" s="18">
        <f t="shared" si="8"/>
        <v>600</v>
      </c>
      <c r="L192" s="18">
        <f>INDEX(章节关卡!$D$4:$AA$123,掉落填表!B192-2000,(掉落填表!E192-1)*4+4)*$W$4</f>
        <v>600</v>
      </c>
      <c r="P192" s="18">
        <f t="shared" si="6"/>
        <v>20570001</v>
      </c>
      <c r="Q192" s="18" t="str">
        <f>G192&amp;"#"&amp;H192&amp;"#"&amp;VLOOKUP(G192,章节关卡!$AN$3:$AO$36,2,FALSE)</f>
        <v>1401002#600#14</v>
      </c>
    </row>
    <row r="193" spans="1:17" s="24" customFormat="1" ht="17.100000000000001" customHeight="1" x14ac:dyDescent="0.2">
      <c r="A193" s="14">
        <v>190</v>
      </c>
      <c r="B193" s="14">
        <v>2057</v>
      </c>
      <c r="C193" s="14" t="s">
        <v>1159</v>
      </c>
      <c r="D193" s="14" t="s">
        <v>969</v>
      </c>
      <c r="E193" s="14">
        <v>2</v>
      </c>
      <c r="F193" s="18">
        <f t="shared" si="7"/>
        <v>10000</v>
      </c>
      <c r="G193" s="18">
        <f>INDEX(章节关卡!$D$4:$AA$123,掉落填表!B193-2000,(掉落填表!E193-1)*4+2)</f>
        <v>1401004</v>
      </c>
      <c r="H193" s="18">
        <f t="shared" si="8"/>
        <v>180</v>
      </c>
      <c r="L193" s="18">
        <f>INDEX(章节关卡!$D$4:$AA$123,掉落填表!B193-2000,(掉落填表!E193-1)*4+4)*$W$4</f>
        <v>180</v>
      </c>
      <c r="P193" s="18">
        <f t="shared" si="6"/>
        <v>20570002</v>
      </c>
      <c r="Q193" s="18" t="str">
        <f>G193&amp;"#"&amp;H193&amp;"#"&amp;VLOOKUP(G193,章节关卡!$AN$3:$AO$36,2,FALSE)</f>
        <v>1401004#180#14</v>
      </c>
    </row>
    <row r="194" spans="1:17" s="24" customFormat="1" ht="17.100000000000001" customHeight="1" x14ac:dyDescent="0.2">
      <c r="A194" s="14">
        <v>191</v>
      </c>
      <c r="B194" s="14">
        <v>2057</v>
      </c>
      <c r="C194" s="14" t="s">
        <v>1160</v>
      </c>
      <c r="D194" s="14" t="s">
        <v>969</v>
      </c>
      <c r="E194" s="14">
        <v>3</v>
      </c>
      <c r="F194" s="18">
        <f t="shared" si="7"/>
        <v>10000</v>
      </c>
      <c r="G194" s="18">
        <f>INDEX(章节关卡!$D$4:$AA$123,掉落填表!B194-2000,(掉落填表!E194-1)*4+2)</f>
        <v>1603002</v>
      </c>
      <c r="H194" s="18">
        <f t="shared" si="8"/>
        <v>20</v>
      </c>
      <c r="L194" s="18">
        <f>INDEX(章节关卡!$D$4:$AA$123,掉落填表!B194-2000,(掉落填表!E194-1)*4+4)*$W$4</f>
        <v>20</v>
      </c>
      <c r="P194" s="18">
        <f t="shared" si="6"/>
        <v>20570003</v>
      </c>
      <c r="Q194" s="18" t="str">
        <f>G194&amp;"#"&amp;H194&amp;"#"&amp;VLOOKUP(G194,章节关卡!$AN$3:$AO$36,2,FALSE)</f>
        <v>1603002#20#16</v>
      </c>
    </row>
    <row r="195" spans="1:17" s="24" customFormat="1" ht="17.100000000000001" customHeight="1" x14ac:dyDescent="0.2">
      <c r="A195" s="14">
        <v>192</v>
      </c>
      <c r="B195" s="14">
        <v>2057</v>
      </c>
      <c r="C195" s="14" t="s">
        <v>1161</v>
      </c>
      <c r="D195" s="14" t="s">
        <v>969</v>
      </c>
      <c r="E195" s="14">
        <v>4</v>
      </c>
      <c r="F195" s="18">
        <f t="shared" si="7"/>
        <v>10000</v>
      </c>
      <c r="G195" s="18">
        <f>INDEX(章节关卡!$D$4:$AA$123,掉落填表!B195-2000,(掉落填表!E195-1)*4+2)</f>
        <v>1603009</v>
      </c>
      <c r="H195" s="18">
        <f t="shared" si="8"/>
        <v>2</v>
      </c>
      <c r="L195" s="18">
        <f>INDEX(章节关卡!$D$4:$AA$123,掉落填表!B195-2000,(掉落填表!E195-1)*4+4)*$W$4</f>
        <v>2</v>
      </c>
      <c r="P195" s="18">
        <f t="shared" si="6"/>
        <v>20570004</v>
      </c>
      <c r="Q195" s="18" t="str">
        <f>G195&amp;"#"&amp;H195&amp;"#"&amp;VLOOKUP(G195,章节关卡!$AN$3:$AO$36,2,FALSE)</f>
        <v>1603009#2#16</v>
      </c>
    </row>
    <row r="196" spans="1:17" ht="17.100000000000001" customHeight="1" x14ac:dyDescent="0.2">
      <c r="A196" s="14">
        <v>193</v>
      </c>
      <c r="B196" s="14">
        <v>2058</v>
      </c>
      <c r="C196" s="14" t="s">
        <v>1162</v>
      </c>
      <c r="D196" s="14" t="s">
        <v>969</v>
      </c>
      <c r="E196" s="14">
        <v>1</v>
      </c>
      <c r="F196" s="18">
        <f t="shared" si="7"/>
        <v>10000</v>
      </c>
      <c r="G196" s="18">
        <f>INDEX(章节关卡!$D$4:$AA$123,掉落填表!B196-2000,(掉落填表!E196-1)*4+2)</f>
        <v>1401002</v>
      </c>
      <c r="H196" s="18">
        <f t="shared" si="8"/>
        <v>600</v>
      </c>
      <c r="L196" s="18">
        <f>INDEX(章节关卡!$D$4:$AA$123,掉落填表!B196-2000,(掉落填表!E196-1)*4+4)*$W$4</f>
        <v>600</v>
      </c>
      <c r="P196" s="18">
        <f t="shared" ref="P196:P259" si="9">B196*10000+E196</f>
        <v>20580001</v>
      </c>
      <c r="Q196" s="18" t="str">
        <f>G196&amp;"#"&amp;H196&amp;"#"&amp;VLOOKUP(G196,章节关卡!$AN$3:$AO$36,2,FALSE)</f>
        <v>1401002#600#14</v>
      </c>
    </row>
    <row r="197" spans="1:17" s="24" customFormat="1" ht="17.100000000000001" customHeight="1" x14ac:dyDescent="0.2">
      <c r="A197" s="14">
        <v>194</v>
      </c>
      <c r="B197" s="14">
        <v>2058</v>
      </c>
      <c r="C197" s="14" t="s">
        <v>1163</v>
      </c>
      <c r="D197" s="14" t="s">
        <v>969</v>
      </c>
      <c r="E197" s="14">
        <v>2</v>
      </c>
      <c r="F197" s="18">
        <f t="shared" ref="F197:F260" si="10">IF(L197&lt;1,INT(L197*10000),10000)</f>
        <v>10000</v>
      </c>
      <c r="G197" s="18">
        <f>INDEX(章节关卡!$D$4:$AA$123,掉落填表!B197-2000,(掉落填表!E197-1)*4+2)</f>
        <v>1603005</v>
      </c>
      <c r="H197" s="18">
        <f t="shared" ref="H197:H260" si="11">IF(F197&lt;10000,1,INT(L197))</f>
        <v>20</v>
      </c>
      <c r="L197" s="18">
        <f>INDEX(章节关卡!$D$4:$AA$123,掉落填表!B197-2000,(掉落填表!E197-1)*4+4)*$W$4</f>
        <v>20</v>
      </c>
      <c r="P197" s="18">
        <f t="shared" si="9"/>
        <v>20580002</v>
      </c>
      <c r="Q197" s="18" t="str">
        <f>G197&amp;"#"&amp;H197&amp;"#"&amp;VLOOKUP(G197,章节关卡!$AN$3:$AO$36,2,FALSE)</f>
        <v>1603005#20#16</v>
      </c>
    </row>
    <row r="198" spans="1:17" s="24" customFormat="1" ht="17.100000000000001" customHeight="1" x14ac:dyDescent="0.2">
      <c r="A198" s="14">
        <v>195</v>
      </c>
      <c r="B198" s="14">
        <v>2058</v>
      </c>
      <c r="C198" s="14" t="s">
        <v>1164</v>
      </c>
      <c r="D198" s="14" t="s">
        <v>969</v>
      </c>
      <c r="E198" s="14">
        <v>3</v>
      </c>
      <c r="F198" s="18">
        <f t="shared" si="10"/>
        <v>10000</v>
      </c>
      <c r="G198" s="18">
        <f>INDEX(章节关卡!$D$4:$AA$123,掉落填表!B198-2000,(掉落填表!E198-1)*4+2)</f>
        <v>1603005</v>
      </c>
      <c r="H198" s="18">
        <f t="shared" si="11"/>
        <v>20</v>
      </c>
      <c r="L198" s="18">
        <f>INDEX(章节关卡!$D$4:$AA$123,掉落填表!B198-2000,(掉落填表!E198-1)*4+4)*$W$4</f>
        <v>20</v>
      </c>
      <c r="P198" s="18">
        <f t="shared" si="9"/>
        <v>20580003</v>
      </c>
      <c r="Q198" s="18" t="str">
        <f>G198&amp;"#"&amp;H198&amp;"#"&amp;VLOOKUP(G198,章节关卡!$AN$3:$AO$36,2,FALSE)</f>
        <v>1603005#20#16</v>
      </c>
    </row>
    <row r="199" spans="1:17" s="24" customFormat="1" ht="17.100000000000001" customHeight="1" x14ac:dyDescent="0.2">
      <c r="A199" s="14">
        <v>196</v>
      </c>
      <c r="B199" s="14">
        <v>2058</v>
      </c>
      <c r="C199" s="14" t="s">
        <v>1165</v>
      </c>
      <c r="D199" s="14" t="s">
        <v>969</v>
      </c>
      <c r="E199" s="14">
        <v>4</v>
      </c>
      <c r="F199" s="18">
        <f t="shared" si="10"/>
        <v>10000</v>
      </c>
      <c r="G199" s="18">
        <f>INDEX(章节关卡!$D$4:$AA$123,掉落填表!B199-2000,(掉落填表!E199-1)*4+2)</f>
        <v>1603015</v>
      </c>
      <c r="H199" s="18">
        <f t="shared" si="11"/>
        <v>2</v>
      </c>
      <c r="L199" s="18">
        <f>INDEX(章节关卡!$D$4:$AA$123,掉落填表!B199-2000,(掉落填表!E199-1)*4+4)*$W$4</f>
        <v>2</v>
      </c>
      <c r="P199" s="18">
        <f t="shared" si="9"/>
        <v>20580004</v>
      </c>
      <c r="Q199" s="18" t="str">
        <f>G199&amp;"#"&amp;H199&amp;"#"&amp;VLOOKUP(G199,章节关卡!$AN$3:$AO$36,2,FALSE)</f>
        <v>1603015#2#16</v>
      </c>
    </row>
    <row r="200" spans="1:17" ht="17.100000000000001" customHeight="1" x14ac:dyDescent="0.2">
      <c r="A200" s="14">
        <v>197</v>
      </c>
      <c r="B200" s="14">
        <v>2059</v>
      </c>
      <c r="C200" s="14" t="s">
        <v>1166</v>
      </c>
      <c r="D200" s="14" t="s">
        <v>969</v>
      </c>
      <c r="E200" s="14">
        <v>1</v>
      </c>
      <c r="F200" s="18">
        <f t="shared" si="10"/>
        <v>10000</v>
      </c>
      <c r="G200" s="18">
        <f>INDEX(章节关卡!$D$4:$AA$123,掉落填表!B200-2000,(掉落填表!E200-1)*4+2)</f>
        <v>1401002</v>
      </c>
      <c r="H200" s="18">
        <f t="shared" si="11"/>
        <v>600</v>
      </c>
      <c r="L200" s="18">
        <f>INDEX(章节关卡!$D$4:$AA$123,掉落填表!B200-2000,(掉落填表!E200-1)*4+4)*$W$4</f>
        <v>600</v>
      </c>
      <c r="P200" s="18">
        <f t="shared" si="9"/>
        <v>20590001</v>
      </c>
      <c r="Q200" s="18" t="str">
        <f>G200&amp;"#"&amp;H200&amp;"#"&amp;VLOOKUP(G200,章节关卡!$AN$3:$AO$36,2,FALSE)</f>
        <v>1401002#600#14</v>
      </c>
    </row>
    <row r="201" spans="1:17" s="24" customFormat="1" ht="17.100000000000001" customHeight="1" x14ac:dyDescent="0.2">
      <c r="A201" s="14">
        <v>198</v>
      </c>
      <c r="B201" s="14">
        <v>2059</v>
      </c>
      <c r="C201" s="14" t="s">
        <v>1167</v>
      </c>
      <c r="D201" s="14" t="s">
        <v>969</v>
      </c>
      <c r="E201" s="14">
        <v>2</v>
      </c>
      <c r="F201" s="18">
        <f t="shared" si="10"/>
        <v>10000</v>
      </c>
      <c r="G201" s="18">
        <f>INDEX(章节关卡!$D$4:$AA$123,掉落填表!B201-2000,(掉落填表!E201-1)*4+2)</f>
        <v>1401004</v>
      </c>
      <c r="H201" s="18">
        <f t="shared" si="11"/>
        <v>180</v>
      </c>
      <c r="L201" s="18">
        <f>INDEX(章节关卡!$D$4:$AA$123,掉落填表!B201-2000,(掉落填表!E201-1)*4+4)*$W$4</f>
        <v>180</v>
      </c>
      <c r="P201" s="18">
        <f t="shared" si="9"/>
        <v>20590002</v>
      </c>
      <c r="Q201" s="18" t="str">
        <f>G201&amp;"#"&amp;H201&amp;"#"&amp;VLOOKUP(G201,章节关卡!$AN$3:$AO$36,2,FALSE)</f>
        <v>1401004#180#14</v>
      </c>
    </row>
    <row r="202" spans="1:17" s="24" customFormat="1" ht="17.100000000000001" customHeight="1" x14ac:dyDescent="0.2">
      <c r="A202" s="14">
        <v>199</v>
      </c>
      <c r="B202" s="14">
        <v>2059</v>
      </c>
      <c r="C202" s="14" t="s">
        <v>1168</v>
      </c>
      <c r="D202" s="14" t="s">
        <v>969</v>
      </c>
      <c r="E202" s="14">
        <v>3</v>
      </c>
      <c r="F202" s="18">
        <f t="shared" si="10"/>
        <v>10000</v>
      </c>
      <c r="G202" s="18">
        <f>INDEX(章节关卡!$D$4:$AA$123,掉落填表!B202-2000,(掉落填表!E202-1)*4+2)</f>
        <v>1401003</v>
      </c>
      <c r="H202" s="18">
        <f t="shared" si="11"/>
        <v>180</v>
      </c>
      <c r="L202" s="18">
        <f>INDEX(章节关卡!$D$4:$AA$123,掉落填表!B202-2000,(掉落填表!E202-1)*4+4)*$W$4</f>
        <v>180</v>
      </c>
      <c r="P202" s="18">
        <f t="shared" si="9"/>
        <v>20590003</v>
      </c>
      <c r="Q202" s="18" t="str">
        <f>G202&amp;"#"&amp;H202&amp;"#"&amp;VLOOKUP(G202,章节关卡!$AN$3:$AO$36,2,FALSE)</f>
        <v>1401003#180#14</v>
      </c>
    </row>
    <row r="203" spans="1:17" s="24" customFormat="1" ht="17.100000000000001" customHeight="1" x14ac:dyDescent="0.2">
      <c r="A203" s="14">
        <v>200</v>
      </c>
      <c r="B203" s="14">
        <v>2059</v>
      </c>
      <c r="C203" s="14" t="s">
        <v>1169</v>
      </c>
      <c r="D203" s="14" t="s">
        <v>969</v>
      </c>
      <c r="E203" s="14">
        <v>4</v>
      </c>
      <c r="F203" s="18">
        <f t="shared" si="10"/>
        <v>10000</v>
      </c>
      <c r="G203" s="18">
        <f>INDEX(章节关卡!$D$4:$AA$123,掉落填表!B203-2000,(掉落填表!E203-1)*4+2)</f>
        <v>1603013</v>
      </c>
      <c r="H203" s="18">
        <f t="shared" si="11"/>
        <v>2</v>
      </c>
      <c r="L203" s="18">
        <f>INDEX(章节关卡!$D$4:$AA$123,掉落填表!B203-2000,(掉落填表!E203-1)*4+4)*$W$4</f>
        <v>2</v>
      </c>
      <c r="P203" s="18">
        <f t="shared" si="9"/>
        <v>20590004</v>
      </c>
      <c r="Q203" s="18" t="str">
        <f>G203&amp;"#"&amp;H203&amp;"#"&amp;VLOOKUP(G203,章节关卡!$AN$3:$AO$36,2,FALSE)</f>
        <v>1603013#2#16</v>
      </c>
    </row>
    <row r="204" spans="1:17" ht="17.100000000000001" customHeight="1" x14ac:dyDescent="0.2">
      <c r="A204" s="14">
        <v>201</v>
      </c>
      <c r="B204" s="14">
        <v>2060</v>
      </c>
      <c r="C204" s="14" t="s">
        <v>1170</v>
      </c>
      <c r="D204" s="14" t="s">
        <v>969</v>
      </c>
      <c r="E204" s="14">
        <v>1</v>
      </c>
      <c r="F204" s="18">
        <f t="shared" si="10"/>
        <v>10000</v>
      </c>
      <c r="G204" s="18">
        <f>INDEX(章节关卡!$D$4:$AA$123,掉落填表!B204-2000,(掉落填表!E204-1)*4+2)</f>
        <v>1401002</v>
      </c>
      <c r="H204" s="18">
        <f t="shared" si="11"/>
        <v>600</v>
      </c>
      <c r="L204" s="18">
        <f>INDEX(章节关卡!$D$4:$AA$123,掉落填表!B204-2000,(掉落填表!E204-1)*4+4)*$W$4</f>
        <v>600</v>
      </c>
      <c r="P204" s="18">
        <f t="shared" si="9"/>
        <v>20600001</v>
      </c>
      <c r="Q204" s="18" t="str">
        <f>G204&amp;"#"&amp;H204&amp;"#"&amp;VLOOKUP(G204,章节关卡!$AN$3:$AO$36,2,FALSE)</f>
        <v>1401002#600#14</v>
      </c>
    </row>
    <row r="205" spans="1:17" s="24" customFormat="1" ht="17.100000000000001" customHeight="1" x14ac:dyDescent="0.2">
      <c r="A205" s="14">
        <v>202</v>
      </c>
      <c r="B205" s="14">
        <v>2060</v>
      </c>
      <c r="C205" s="14" t="s">
        <v>1171</v>
      </c>
      <c r="D205" s="14" t="s">
        <v>969</v>
      </c>
      <c r="E205" s="14">
        <v>2</v>
      </c>
      <c r="F205" s="18">
        <f t="shared" si="10"/>
        <v>10000</v>
      </c>
      <c r="G205" s="18">
        <f>INDEX(章节关卡!$D$4:$AA$123,掉落填表!B205-2000,(掉落填表!E205-1)*4+2)</f>
        <v>1603002</v>
      </c>
      <c r="H205" s="18">
        <f t="shared" si="11"/>
        <v>20</v>
      </c>
      <c r="L205" s="18">
        <f>INDEX(章节关卡!$D$4:$AA$123,掉落填表!B205-2000,(掉落填表!E205-1)*4+4)*$W$4</f>
        <v>20</v>
      </c>
      <c r="P205" s="18">
        <f t="shared" si="9"/>
        <v>20600002</v>
      </c>
      <c r="Q205" s="18" t="str">
        <f>G205&amp;"#"&amp;H205&amp;"#"&amp;VLOOKUP(G205,章节关卡!$AN$3:$AO$36,2,FALSE)</f>
        <v>1603002#20#16</v>
      </c>
    </row>
    <row r="206" spans="1:17" s="24" customFormat="1" ht="17.100000000000001" customHeight="1" x14ac:dyDescent="0.2">
      <c r="A206" s="14">
        <v>203</v>
      </c>
      <c r="B206" s="14">
        <v>2060</v>
      </c>
      <c r="C206" s="14" t="s">
        <v>1172</v>
      </c>
      <c r="D206" s="14" t="s">
        <v>969</v>
      </c>
      <c r="E206" s="14">
        <v>3</v>
      </c>
      <c r="F206" s="18">
        <f t="shared" si="10"/>
        <v>10000</v>
      </c>
      <c r="G206" s="18">
        <f>INDEX(章节关卡!$D$4:$AA$123,掉落填表!B206-2000,(掉落填表!E206-1)*4+2)</f>
        <v>1603005</v>
      </c>
      <c r="H206" s="18">
        <f t="shared" si="11"/>
        <v>20</v>
      </c>
      <c r="L206" s="18">
        <f>INDEX(章节关卡!$D$4:$AA$123,掉落填表!B206-2000,(掉落填表!E206-1)*4+4)*$W$4</f>
        <v>20</v>
      </c>
      <c r="P206" s="18">
        <f t="shared" si="9"/>
        <v>20600003</v>
      </c>
      <c r="Q206" s="18" t="str">
        <f>G206&amp;"#"&amp;H206&amp;"#"&amp;VLOOKUP(G206,章节关卡!$AN$3:$AO$36,2,FALSE)</f>
        <v>1603005#20#16</v>
      </c>
    </row>
    <row r="207" spans="1:17" s="24" customFormat="1" ht="17.100000000000001" customHeight="1" x14ac:dyDescent="0.2">
      <c r="A207" s="14">
        <v>204</v>
      </c>
      <c r="B207" s="14">
        <v>2060</v>
      </c>
      <c r="C207" s="14" t="s">
        <v>1173</v>
      </c>
      <c r="D207" s="14" t="s">
        <v>969</v>
      </c>
      <c r="E207" s="14">
        <v>4</v>
      </c>
      <c r="F207" s="18">
        <f t="shared" si="10"/>
        <v>10000</v>
      </c>
      <c r="G207" s="18">
        <f>INDEX(章节关卡!$D$4:$AA$123,掉落填表!B207-2000,(掉落填表!E207-1)*4+2)</f>
        <v>1603011</v>
      </c>
      <c r="H207" s="18">
        <f t="shared" si="11"/>
        <v>2</v>
      </c>
      <c r="L207" s="18">
        <f>INDEX(章节关卡!$D$4:$AA$123,掉落填表!B207-2000,(掉落填表!E207-1)*4+4)*$W$4</f>
        <v>2</v>
      </c>
      <c r="P207" s="18">
        <f t="shared" si="9"/>
        <v>20600004</v>
      </c>
      <c r="Q207" s="18" t="str">
        <f>G207&amp;"#"&amp;H207&amp;"#"&amp;VLOOKUP(G207,章节关卡!$AN$3:$AO$36,2,FALSE)</f>
        <v>1603011#2#16</v>
      </c>
    </row>
    <row r="208" spans="1:17" ht="17.100000000000001" customHeight="1" x14ac:dyDescent="0.2">
      <c r="A208" s="14">
        <v>205</v>
      </c>
      <c r="B208" s="14">
        <v>2061</v>
      </c>
      <c r="C208" s="14" t="s">
        <v>1174</v>
      </c>
      <c r="D208" s="14" t="s">
        <v>969</v>
      </c>
      <c r="E208" s="14">
        <v>1</v>
      </c>
      <c r="F208" s="18">
        <f t="shared" si="10"/>
        <v>10000</v>
      </c>
      <c r="G208" s="18">
        <f>INDEX(章节关卡!$D$4:$AA$123,掉落填表!B208-2000,(掉落填表!E208-1)*4+2)</f>
        <v>1401002</v>
      </c>
      <c r="H208" s="18">
        <f t="shared" si="11"/>
        <v>700</v>
      </c>
      <c r="L208" s="18">
        <f>INDEX(章节关卡!$D$4:$AA$123,掉落填表!B208-2000,(掉落填表!E208-1)*4+4)*$W$4</f>
        <v>700</v>
      </c>
      <c r="P208" s="18">
        <f t="shared" si="9"/>
        <v>20610001</v>
      </c>
      <c r="Q208" s="18" t="str">
        <f>G208&amp;"#"&amp;H208&amp;"#"&amp;VLOOKUP(G208,章节关卡!$AN$3:$AO$36,2,FALSE)</f>
        <v>1401002#700#14</v>
      </c>
    </row>
    <row r="209" spans="1:17" s="24" customFormat="1" ht="17.100000000000001" customHeight="1" x14ac:dyDescent="0.2">
      <c r="A209" s="14">
        <v>206</v>
      </c>
      <c r="B209" s="14">
        <v>2061</v>
      </c>
      <c r="C209" s="14" t="s">
        <v>1175</v>
      </c>
      <c r="D209" s="14" t="s">
        <v>969</v>
      </c>
      <c r="E209" s="14">
        <v>2</v>
      </c>
      <c r="F209" s="18">
        <f t="shared" si="10"/>
        <v>10000</v>
      </c>
      <c r="G209" s="18">
        <f>INDEX(章节关卡!$D$4:$AA$123,掉落填表!B209-2000,(掉落填表!E209-1)*4+2)</f>
        <v>1401003</v>
      </c>
      <c r="H209" s="18">
        <f t="shared" si="11"/>
        <v>200</v>
      </c>
      <c r="L209" s="18">
        <f>INDEX(章节关卡!$D$4:$AA$123,掉落填表!B209-2000,(掉落填表!E209-1)*4+4)*$W$4</f>
        <v>200</v>
      </c>
      <c r="P209" s="18">
        <f t="shared" si="9"/>
        <v>20610002</v>
      </c>
      <c r="Q209" s="18" t="str">
        <f>G209&amp;"#"&amp;H209&amp;"#"&amp;VLOOKUP(G209,章节关卡!$AN$3:$AO$36,2,FALSE)</f>
        <v>1401003#200#14</v>
      </c>
    </row>
    <row r="210" spans="1:17" s="24" customFormat="1" ht="17.100000000000001" customHeight="1" x14ac:dyDescent="0.2">
      <c r="A210" s="14">
        <v>207</v>
      </c>
      <c r="B210" s="14">
        <v>2061</v>
      </c>
      <c r="C210" s="14" t="s">
        <v>1176</v>
      </c>
      <c r="D210" s="14" t="s">
        <v>969</v>
      </c>
      <c r="E210" s="14">
        <v>3</v>
      </c>
      <c r="F210" s="18">
        <f t="shared" si="10"/>
        <v>10000</v>
      </c>
      <c r="G210" s="18">
        <f>INDEX(章节关卡!$D$4:$AA$123,掉落填表!B210-2000,(掉落填表!E210-1)*4+2)</f>
        <v>1603005</v>
      </c>
      <c r="H210" s="18">
        <f t="shared" si="11"/>
        <v>20</v>
      </c>
      <c r="L210" s="18">
        <f>INDEX(章节关卡!$D$4:$AA$123,掉落填表!B210-2000,(掉落填表!E210-1)*4+4)*$W$4</f>
        <v>20</v>
      </c>
      <c r="P210" s="18">
        <f t="shared" si="9"/>
        <v>20610003</v>
      </c>
      <c r="Q210" s="18" t="str">
        <f>G210&amp;"#"&amp;H210&amp;"#"&amp;VLOOKUP(G210,章节关卡!$AN$3:$AO$36,2,FALSE)</f>
        <v>1603005#20#16</v>
      </c>
    </row>
    <row r="211" spans="1:17" s="24" customFormat="1" ht="17.100000000000001" customHeight="1" x14ac:dyDescent="0.2">
      <c r="A211" s="14">
        <v>208</v>
      </c>
      <c r="B211" s="14">
        <v>2061</v>
      </c>
      <c r="C211" s="14" t="s">
        <v>1177</v>
      </c>
      <c r="D211" s="14" t="s">
        <v>969</v>
      </c>
      <c r="E211" s="14">
        <v>4</v>
      </c>
      <c r="F211" s="18">
        <f t="shared" si="10"/>
        <v>10000</v>
      </c>
      <c r="G211" s="18">
        <f>INDEX(章节关卡!$D$4:$AA$123,掉落填表!B211-2000,(掉落填表!E211-1)*4+2)</f>
        <v>1603007</v>
      </c>
      <c r="H211" s="18">
        <f t="shared" si="11"/>
        <v>4</v>
      </c>
      <c r="L211" s="18">
        <f>INDEX(章节关卡!$D$4:$AA$123,掉落填表!B211-2000,(掉落填表!E211-1)*4+4)*$W$4</f>
        <v>4</v>
      </c>
      <c r="P211" s="18">
        <f t="shared" si="9"/>
        <v>20610004</v>
      </c>
      <c r="Q211" s="18" t="str">
        <f>G211&amp;"#"&amp;H211&amp;"#"&amp;VLOOKUP(G211,章节关卡!$AN$3:$AO$36,2,FALSE)</f>
        <v>1603007#4#16</v>
      </c>
    </row>
    <row r="212" spans="1:17" ht="17.100000000000001" customHeight="1" x14ac:dyDescent="0.2">
      <c r="A212" s="14">
        <v>209</v>
      </c>
      <c r="B212" s="14">
        <v>2062</v>
      </c>
      <c r="C212" s="14" t="s">
        <v>1178</v>
      </c>
      <c r="D212" s="14" t="s">
        <v>969</v>
      </c>
      <c r="E212" s="14">
        <v>1</v>
      </c>
      <c r="F212" s="18">
        <f t="shared" si="10"/>
        <v>10000</v>
      </c>
      <c r="G212" s="18">
        <f>INDEX(章节关卡!$D$4:$AA$123,掉落填表!B212-2000,(掉落填表!E212-1)*4+2)</f>
        <v>1401002</v>
      </c>
      <c r="H212" s="18">
        <f t="shared" si="11"/>
        <v>700</v>
      </c>
      <c r="L212" s="18">
        <f>INDEX(章节关卡!$D$4:$AA$123,掉落填表!B212-2000,(掉落填表!E212-1)*4+4)*$W$4</f>
        <v>700</v>
      </c>
      <c r="P212" s="18">
        <f t="shared" si="9"/>
        <v>20620001</v>
      </c>
      <c r="Q212" s="18" t="str">
        <f>G212&amp;"#"&amp;H212&amp;"#"&amp;VLOOKUP(G212,章节关卡!$AN$3:$AO$36,2,FALSE)</f>
        <v>1401002#700#14</v>
      </c>
    </row>
    <row r="213" spans="1:17" s="24" customFormat="1" ht="17.100000000000001" customHeight="1" x14ac:dyDescent="0.2">
      <c r="A213" s="14">
        <v>210</v>
      </c>
      <c r="B213" s="14">
        <v>2062</v>
      </c>
      <c r="C213" s="14" t="s">
        <v>1179</v>
      </c>
      <c r="D213" s="14" t="s">
        <v>969</v>
      </c>
      <c r="E213" s="14">
        <v>2</v>
      </c>
      <c r="F213" s="18">
        <f t="shared" si="10"/>
        <v>10000</v>
      </c>
      <c r="G213" s="18">
        <f>INDEX(章节关卡!$D$4:$AA$123,掉落填表!B213-2000,(掉落填表!E213-1)*4+2)</f>
        <v>1401004</v>
      </c>
      <c r="H213" s="18">
        <f t="shared" si="11"/>
        <v>200</v>
      </c>
      <c r="L213" s="18">
        <f>INDEX(章节关卡!$D$4:$AA$123,掉落填表!B213-2000,(掉落填表!E213-1)*4+4)*$W$4</f>
        <v>200</v>
      </c>
      <c r="P213" s="18">
        <f t="shared" si="9"/>
        <v>20620002</v>
      </c>
      <c r="Q213" s="18" t="str">
        <f>G213&amp;"#"&amp;H213&amp;"#"&amp;VLOOKUP(G213,章节关卡!$AN$3:$AO$36,2,FALSE)</f>
        <v>1401004#200#14</v>
      </c>
    </row>
    <row r="214" spans="1:17" s="24" customFormat="1" ht="17.100000000000001" customHeight="1" x14ac:dyDescent="0.2">
      <c r="A214" s="14">
        <v>211</v>
      </c>
      <c r="B214" s="14">
        <v>2062</v>
      </c>
      <c r="C214" s="14" t="s">
        <v>1180</v>
      </c>
      <c r="D214" s="14" t="s">
        <v>969</v>
      </c>
      <c r="E214" s="14">
        <v>3</v>
      </c>
      <c r="F214" s="18">
        <f t="shared" si="10"/>
        <v>10000</v>
      </c>
      <c r="G214" s="18">
        <f>INDEX(章节关卡!$D$4:$AA$123,掉落填表!B214-2000,(掉落填表!E214-1)*4+2)</f>
        <v>1603002</v>
      </c>
      <c r="H214" s="18">
        <f t="shared" si="11"/>
        <v>20</v>
      </c>
      <c r="L214" s="18">
        <f>INDEX(章节关卡!$D$4:$AA$123,掉落填表!B214-2000,(掉落填表!E214-1)*4+4)*$W$4</f>
        <v>20</v>
      </c>
      <c r="P214" s="18">
        <f t="shared" si="9"/>
        <v>20620003</v>
      </c>
      <c r="Q214" s="18" t="str">
        <f>G214&amp;"#"&amp;H214&amp;"#"&amp;VLOOKUP(G214,章节关卡!$AN$3:$AO$36,2,FALSE)</f>
        <v>1603002#20#16</v>
      </c>
    </row>
    <row r="215" spans="1:17" s="24" customFormat="1" ht="17.100000000000001" customHeight="1" x14ac:dyDescent="0.2">
      <c r="A215" s="14">
        <v>212</v>
      </c>
      <c r="B215" s="14">
        <v>2062</v>
      </c>
      <c r="C215" s="14" t="s">
        <v>1181</v>
      </c>
      <c r="D215" s="14" t="s">
        <v>969</v>
      </c>
      <c r="E215" s="14">
        <v>4</v>
      </c>
      <c r="F215" s="18">
        <f t="shared" si="10"/>
        <v>10000</v>
      </c>
      <c r="G215" s="18">
        <f>INDEX(章节关卡!$D$4:$AA$123,掉落填表!B215-2000,(掉落填表!E215-1)*4+2)</f>
        <v>1603009</v>
      </c>
      <c r="H215" s="18">
        <f t="shared" si="11"/>
        <v>4</v>
      </c>
      <c r="L215" s="18">
        <f>INDEX(章节关卡!$D$4:$AA$123,掉落填表!B215-2000,(掉落填表!E215-1)*4+4)*$W$4</f>
        <v>4</v>
      </c>
      <c r="P215" s="18">
        <f t="shared" si="9"/>
        <v>20620004</v>
      </c>
      <c r="Q215" s="18" t="str">
        <f>G215&amp;"#"&amp;H215&amp;"#"&amp;VLOOKUP(G215,章节关卡!$AN$3:$AO$36,2,FALSE)</f>
        <v>1603009#4#16</v>
      </c>
    </row>
    <row r="216" spans="1:17" ht="17.100000000000001" customHeight="1" x14ac:dyDescent="0.2">
      <c r="A216" s="14">
        <v>213</v>
      </c>
      <c r="B216" s="14">
        <v>2063</v>
      </c>
      <c r="C216" s="14" t="s">
        <v>1182</v>
      </c>
      <c r="D216" s="14" t="s">
        <v>969</v>
      </c>
      <c r="E216" s="14">
        <v>1</v>
      </c>
      <c r="F216" s="18">
        <f t="shared" si="10"/>
        <v>10000</v>
      </c>
      <c r="G216" s="18">
        <f>INDEX(章节关卡!$D$4:$AA$123,掉落填表!B216-2000,(掉落填表!E216-1)*4+2)</f>
        <v>1401002</v>
      </c>
      <c r="H216" s="18">
        <f t="shared" si="11"/>
        <v>700</v>
      </c>
      <c r="L216" s="18">
        <f>INDEX(章节关卡!$D$4:$AA$123,掉落填表!B216-2000,(掉落填表!E216-1)*4+4)*$W$4</f>
        <v>700</v>
      </c>
      <c r="P216" s="18">
        <f t="shared" si="9"/>
        <v>20630001</v>
      </c>
      <c r="Q216" s="18" t="str">
        <f>G216&amp;"#"&amp;H216&amp;"#"&amp;VLOOKUP(G216,章节关卡!$AN$3:$AO$36,2,FALSE)</f>
        <v>1401002#700#14</v>
      </c>
    </row>
    <row r="217" spans="1:17" s="24" customFormat="1" ht="17.100000000000001" customHeight="1" x14ac:dyDescent="0.2">
      <c r="A217" s="14">
        <v>214</v>
      </c>
      <c r="B217" s="14">
        <v>2063</v>
      </c>
      <c r="C217" s="14" t="s">
        <v>1183</v>
      </c>
      <c r="D217" s="14" t="s">
        <v>969</v>
      </c>
      <c r="E217" s="14">
        <v>2</v>
      </c>
      <c r="F217" s="18">
        <f t="shared" si="10"/>
        <v>10000</v>
      </c>
      <c r="G217" s="18">
        <f>INDEX(章节关卡!$D$4:$AA$123,掉落填表!B217-2000,(掉落填表!E217-1)*4+2)</f>
        <v>1603013</v>
      </c>
      <c r="H217" s="18">
        <f t="shared" si="11"/>
        <v>4</v>
      </c>
      <c r="L217" s="18">
        <f>INDEX(章节关卡!$D$4:$AA$123,掉落填表!B217-2000,(掉落填表!E217-1)*4+4)*$W$4</f>
        <v>4</v>
      </c>
      <c r="P217" s="18">
        <f t="shared" si="9"/>
        <v>20630002</v>
      </c>
      <c r="Q217" s="18" t="str">
        <f>G217&amp;"#"&amp;H217&amp;"#"&amp;VLOOKUP(G217,章节关卡!$AN$3:$AO$36,2,FALSE)</f>
        <v>1603013#4#16</v>
      </c>
    </row>
    <row r="218" spans="1:17" s="24" customFormat="1" ht="17.100000000000001" customHeight="1" x14ac:dyDescent="0.2">
      <c r="A218" s="14">
        <v>215</v>
      </c>
      <c r="B218" s="14">
        <v>2063</v>
      </c>
      <c r="C218" s="14" t="s">
        <v>1184</v>
      </c>
      <c r="D218" s="14" t="s">
        <v>969</v>
      </c>
      <c r="E218" s="14">
        <v>3</v>
      </c>
      <c r="F218" s="18">
        <f t="shared" si="10"/>
        <v>10000</v>
      </c>
      <c r="G218" s="18">
        <f>INDEX(章节关卡!$D$4:$AA$123,掉落填表!B218-2000,(掉落填表!E218-1)*4+2)</f>
        <v>1603015</v>
      </c>
      <c r="H218" s="18">
        <f t="shared" si="11"/>
        <v>4</v>
      </c>
      <c r="L218" s="18">
        <f>INDEX(章节关卡!$D$4:$AA$123,掉落填表!B218-2000,(掉落填表!E218-1)*4+4)*$W$4</f>
        <v>4</v>
      </c>
      <c r="P218" s="18">
        <f t="shared" si="9"/>
        <v>20630003</v>
      </c>
      <c r="Q218" s="18" t="str">
        <f>G218&amp;"#"&amp;H218&amp;"#"&amp;VLOOKUP(G218,章节关卡!$AN$3:$AO$36,2,FALSE)</f>
        <v>1603015#4#16</v>
      </c>
    </row>
    <row r="219" spans="1:17" s="24" customFormat="1" ht="17.100000000000001" customHeight="1" x14ac:dyDescent="0.2">
      <c r="A219" s="14">
        <v>216</v>
      </c>
      <c r="B219" s="14">
        <v>2063</v>
      </c>
      <c r="C219" s="14" t="s">
        <v>1185</v>
      </c>
      <c r="D219" s="14" t="s">
        <v>969</v>
      </c>
      <c r="E219" s="14">
        <v>4</v>
      </c>
      <c r="F219" s="18">
        <f t="shared" si="10"/>
        <v>10000</v>
      </c>
      <c r="G219" s="18">
        <f>INDEX(章节关卡!$D$4:$AA$123,掉落填表!B219-2000,(掉落填表!E219-1)*4+2)</f>
        <v>1603011</v>
      </c>
      <c r="H219" s="18">
        <f t="shared" si="11"/>
        <v>4</v>
      </c>
      <c r="L219" s="18">
        <f>INDEX(章节关卡!$D$4:$AA$123,掉落填表!B219-2000,(掉落填表!E219-1)*4+4)*$W$4</f>
        <v>4</v>
      </c>
      <c r="P219" s="18">
        <f t="shared" si="9"/>
        <v>20630004</v>
      </c>
      <c r="Q219" s="18" t="str">
        <f>G219&amp;"#"&amp;H219&amp;"#"&amp;VLOOKUP(G219,章节关卡!$AN$3:$AO$36,2,FALSE)</f>
        <v>1603011#4#16</v>
      </c>
    </row>
    <row r="220" spans="1:17" ht="17.100000000000001" customHeight="1" x14ac:dyDescent="0.2">
      <c r="A220" s="14">
        <v>217</v>
      </c>
      <c r="B220" s="14">
        <v>2064</v>
      </c>
      <c r="C220" s="14" t="s">
        <v>1186</v>
      </c>
      <c r="D220" s="14" t="s">
        <v>969</v>
      </c>
      <c r="E220" s="14">
        <v>1</v>
      </c>
      <c r="F220" s="18">
        <f t="shared" si="10"/>
        <v>10000</v>
      </c>
      <c r="G220" s="18">
        <f>INDEX(章节关卡!$D$4:$AA$123,掉落填表!B220-2000,(掉落填表!E220-1)*4+2)</f>
        <v>1401002</v>
      </c>
      <c r="H220" s="18">
        <f t="shared" si="11"/>
        <v>700</v>
      </c>
      <c r="L220" s="18">
        <f>INDEX(章节关卡!$D$4:$AA$123,掉落填表!B220-2000,(掉落填表!E220-1)*4+4)*$W$4</f>
        <v>700</v>
      </c>
      <c r="P220" s="18">
        <f t="shared" si="9"/>
        <v>20640001</v>
      </c>
      <c r="Q220" s="18" t="str">
        <f>G220&amp;"#"&amp;H220&amp;"#"&amp;VLOOKUP(G220,章节关卡!$AN$3:$AO$36,2,FALSE)</f>
        <v>1401002#700#14</v>
      </c>
    </row>
    <row r="221" spans="1:17" s="24" customFormat="1" ht="17.100000000000001" customHeight="1" x14ac:dyDescent="0.2">
      <c r="A221" s="14">
        <v>218</v>
      </c>
      <c r="B221" s="14">
        <v>2064</v>
      </c>
      <c r="C221" s="14" t="s">
        <v>1187</v>
      </c>
      <c r="D221" s="14" t="s">
        <v>969</v>
      </c>
      <c r="E221" s="14">
        <v>2</v>
      </c>
      <c r="F221" s="18">
        <f t="shared" si="10"/>
        <v>10000</v>
      </c>
      <c r="G221" s="18">
        <f>INDEX(章节关卡!$D$4:$AA$123,掉落填表!B221-2000,(掉落填表!E221-1)*4+2)</f>
        <v>1401003</v>
      </c>
      <c r="H221" s="18">
        <f t="shared" si="11"/>
        <v>200</v>
      </c>
      <c r="L221" s="18">
        <f>INDEX(章节关卡!$D$4:$AA$123,掉落填表!B221-2000,(掉落填表!E221-1)*4+4)*$W$4</f>
        <v>200</v>
      </c>
      <c r="P221" s="18">
        <f t="shared" si="9"/>
        <v>20640002</v>
      </c>
      <c r="Q221" s="18" t="str">
        <f>G221&amp;"#"&amp;H221&amp;"#"&amp;VLOOKUP(G221,章节关卡!$AN$3:$AO$36,2,FALSE)</f>
        <v>1401003#200#14</v>
      </c>
    </row>
    <row r="222" spans="1:17" s="24" customFormat="1" ht="17.100000000000001" customHeight="1" x14ac:dyDescent="0.2">
      <c r="A222" s="14">
        <v>219</v>
      </c>
      <c r="B222" s="14">
        <v>2064</v>
      </c>
      <c r="C222" s="14" t="s">
        <v>1188</v>
      </c>
      <c r="D222" s="14" t="s">
        <v>969</v>
      </c>
      <c r="E222" s="14">
        <v>3</v>
      </c>
      <c r="F222" s="18">
        <f t="shared" si="10"/>
        <v>10000</v>
      </c>
      <c r="G222" s="18">
        <f>INDEX(章节关卡!$D$4:$AA$123,掉落填表!B222-2000,(掉落填表!E222-1)*4+2)</f>
        <v>1603005</v>
      </c>
      <c r="H222" s="18">
        <f t="shared" si="11"/>
        <v>20</v>
      </c>
      <c r="L222" s="18">
        <f>INDEX(章节关卡!$D$4:$AA$123,掉落填表!B222-2000,(掉落填表!E222-1)*4+4)*$W$4</f>
        <v>20</v>
      </c>
      <c r="P222" s="18">
        <f t="shared" si="9"/>
        <v>20640003</v>
      </c>
      <c r="Q222" s="18" t="str">
        <f>G222&amp;"#"&amp;H222&amp;"#"&amp;VLOOKUP(G222,章节关卡!$AN$3:$AO$36,2,FALSE)</f>
        <v>1603005#20#16</v>
      </c>
    </row>
    <row r="223" spans="1:17" s="24" customFormat="1" ht="17.100000000000001" customHeight="1" x14ac:dyDescent="0.2">
      <c r="A223" s="14">
        <v>220</v>
      </c>
      <c r="B223" s="14">
        <v>2064</v>
      </c>
      <c r="C223" s="14" t="s">
        <v>1189</v>
      </c>
      <c r="D223" s="14" t="s">
        <v>969</v>
      </c>
      <c r="E223" s="14">
        <v>4</v>
      </c>
      <c r="F223" s="18">
        <f t="shared" si="10"/>
        <v>10000</v>
      </c>
      <c r="G223" s="18">
        <f>INDEX(章节关卡!$D$4:$AA$123,掉落填表!B223-2000,(掉落填表!E223-1)*4+2)</f>
        <v>1603013</v>
      </c>
      <c r="H223" s="18">
        <f t="shared" si="11"/>
        <v>4</v>
      </c>
      <c r="L223" s="18">
        <f>INDEX(章节关卡!$D$4:$AA$123,掉落填表!B223-2000,(掉落填表!E223-1)*4+4)*$W$4</f>
        <v>4</v>
      </c>
      <c r="P223" s="18">
        <f t="shared" si="9"/>
        <v>20640004</v>
      </c>
      <c r="Q223" s="18" t="str">
        <f>G223&amp;"#"&amp;H223&amp;"#"&amp;VLOOKUP(G223,章节关卡!$AN$3:$AO$36,2,FALSE)</f>
        <v>1603013#4#16</v>
      </c>
    </row>
    <row r="224" spans="1:17" ht="17.100000000000001" customHeight="1" x14ac:dyDescent="0.2">
      <c r="A224" s="14">
        <v>221</v>
      </c>
      <c r="B224" s="14">
        <v>2065</v>
      </c>
      <c r="C224" s="14" t="s">
        <v>1190</v>
      </c>
      <c r="D224" s="14" t="s">
        <v>969</v>
      </c>
      <c r="E224" s="14">
        <v>1</v>
      </c>
      <c r="F224" s="18">
        <f t="shared" si="10"/>
        <v>10000</v>
      </c>
      <c r="G224" s="18">
        <f>INDEX(章节关卡!$D$4:$AA$123,掉落填表!B224-2000,(掉落填表!E224-1)*4+2)</f>
        <v>1401002</v>
      </c>
      <c r="H224" s="18">
        <f t="shared" si="11"/>
        <v>700</v>
      </c>
      <c r="L224" s="18">
        <f>INDEX(章节关卡!$D$4:$AA$123,掉落填表!B224-2000,(掉落填表!E224-1)*4+4)*$W$4</f>
        <v>700</v>
      </c>
      <c r="P224" s="18">
        <f t="shared" si="9"/>
        <v>20650001</v>
      </c>
      <c r="Q224" s="18" t="str">
        <f>G224&amp;"#"&amp;H224&amp;"#"&amp;VLOOKUP(G224,章节关卡!$AN$3:$AO$36,2,FALSE)</f>
        <v>1401002#700#14</v>
      </c>
    </row>
    <row r="225" spans="1:17" s="24" customFormat="1" ht="17.100000000000001" customHeight="1" x14ac:dyDescent="0.2">
      <c r="A225" s="14">
        <v>222</v>
      </c>
      <c r="B225" s="14">
        <v>2065</v>
      </c>
      <c r="C225" s="14" t="s">
        <v>1191</v>
      </c>
      <c r="D225" s="14" t="s">
        <v>969</v>
      </c>
      <c r="E225" s="14">
        <v>2</v>
      </c>
      <c r="F225" s="18">
        <f t="shared" si="10"/>
        <v>10000</v>
      </c>
      <c r="G225" s="18">
        <f>INDEX(章节关卡!$D$4:$AA$123,掉落填表!B225-2000,(掉落填表!E225-1)*4+2)</f>
        <v>1401004</v>
      </c>
      <c r="H225" s="18">
        <f t="shared" si="11"/>
        <v>200</v>
      </c>
      <c r="L225" s="18">
        <f>INDEX(章节关卡!$D$4:$AA$123,掉落填表!B225-2000,(掉落填表!E225-1)*4+4)*$W$4</f>
        <v>200</v>
      </c>
      <c r="P225" s="18">
        <f t="shared" si="9"/>
        <v>20650002</v>
      </c>
      <c r="Q225" s="18" t="str">
        <f>G225&amp;"#"&amp;H225&amp;"#"&amp;VLOOKUP(G225,章节关卡!$AN$3:$AO$36,2,FALSE)</f>
        <v>1401004#200#14</v>
      </c>
    </row>
    <row r="226" spans="1:17" s="24" customFormat="1" ht="17.100000000000001" customHeight="1" x14ac:dyDescent="0.2">
      <c r="A226" s="14">
        <v>223</v>
      </c>
      <c r="B226" s="14">
        <v>2065</v>
      </c>
      <c r="C226" s="14" t="s">
        <v>1192</v>
      </c>
      <c r="D226" s="14" t="s">
        <v>969</v>
      </c>
      <c r="E226" s="14">
        <v>3</v>
      </c>
      <c r="F226" s="18">
        <f t="shared" si="10"/>
        <v>10000</v>
      </c>
      <c r="G226" s="18">
        <f>INDEX(章节关卡!$D$4:$AA$123,掉落填表!B226-2000,(掉落填表!E226-1)*4+2)</f>
        <v>1603002</v>
      </c>
      <c r="H226" s="18">
        <f t="shared" si="11"/>
        <v>20</v>
      </c>
      <c r="L226" s="18">
        <f>INDEX(章节关卡!$D$4:$AA$123,掉落填表!B226-2000,(掉落填表!E226-1)*4+4)*$W$4</f>
        <v>20</v>
      </c>
      <c r="P226" s="18">
        <f t="shared" si="9"/>
        <v>20650003</v>
      </c>
      <c r="Q226" s="18" t="str">
        <f>G226&amp;"#"&amp;H226&amp;"#"&amp;VLOOKUP(G226,章节关卡!$AN$3:$AO$36,2,FALSE)</f>
        <v>1603002#20#16</v>
      </c>
    </row>
    <row r="227" spans="1:17" s="24" customFormat="1" ht="17.100000000000001" customHeight="1" x14ac:dyDescent="0.2">
      <c r="A227" s="14">
        <v>224</v>
      </c>
      <c r="B227" s="14">
        <v>2065</v>
      </c>
      <c r="C227" s="14" t="s">
        <v>1193</v>
      </c>
      <c r="D227" s="14" t="s">
        <v>969</v>
      </c>
      <c r="E227" s="14">
        <v>4</v>
      </c>
      <c r="F227" s="18">
        <f t="shared" si="10"/>
        <v>10000</v>
      </c>
      <c r="G227" s="18">
        <f>INDEX(章节关卡!$D$4:$AA$123,掉落填表!B227-2000,(掉落填表!E227-1)*4+2)</f>
        <v>1603015</v>
      </c>
      <c r="H227" s="18">
        <f t="shared" si="11"/>
        <v>4</v>
      </c>
      <c r="L227" s="18">
        <f>INDEX(章节关卡!$D$4:$AA$123,掉落填表!B227-2000,(掉落填表!E227-1)*4+4)*$W$4</f>
        <v>4</v>
      </c>
      <c r="P227" s="18">
        <f t="shared" si="9"/>
        <v>20650004</v>
      </c>
      <c r="Q227" s="18" t="str">
        <f>G227&amp;"#"&amp;H227&amp;"#"&amp;VLOOKUP(G227,章节关卡!$AN$3:$AO$36,2,FALSE)</f>
        <v>1603015#4#16</v>
      </c>
    </row>
    <row r="228" spans="1:17" ht="17.100000000000001" customHeight="1" x14ac:dyDescent="0.2">
      <c r="A228" s="14">
        <v>225</v>
      </c>
      <c r="B228" s="14">
        <v>2066</v>
      </c>
      <c r="C228" s="14" t="s">
        <v>1194</v>
      </c>
      <c r="D228" s="14" t="s">
        <v>969</v>
      </c>
      <c r="E228" s="14">
        <v>1</v>
      </c>
      <c r="F228" s="18">
        <f t="shared" si="10"/>
        <v>10000</v>
      </c>
      <c r="G228" s="18">
        <f>INDEX(章节关卡!$D$4:$AA$123,掉落填表!B228-2000,(掉落填表!E228-1)*4+2)</f>
        <v>1401002</v>
      </c>
      <c r="H228" s="18">
        <f t="shared" si="11"/>
        <v>700</v>
      </c>
      <c r="L228" s="18">
        <f>INDEX(章节关卡!$D$4:$AA$123,掉落填表!B228-2000,(掉落填表!E228-1)*4+4)*$W$4</f>
        <v>700</v>
      </c>
      <c r="P228" s="18">
        <f t="shared" si="9"/>
        <v>20660001</v>
      </c>
      <c r="Q228" s="18" t="str">
        <f>G228&amp;"#"&amp;H228&amp;"#"&amp;VLOOKUP(G228,章节关卡!$AN$3:$AO$36,2,FALSE)</f>
        <v>1401002#700#14</v>
      </c>
    </row>
    <row r="229" spans="1:17" s="24" customFormat="1" ht="17.100000000000001" customHeight="1" x14ac:dyDescent="0.2">
      <c r="A229" s="14">
        <v>226</v>
      </c>
      <c r="B229" s="14">
        <v>2066</v>
      </c>
      <c r="C229" s="14" t="s">
        <v>1195</v>
      </c>
      <c r="D229" s="14" t="s">
        <v>969</v>
      </c>
      <c r="E229" s="14">
        <v>2</v>
      </c>
      <c r="F229" s="18">
        <f t="shared" si="10"/>
        <v>10000</v>
      </c>
      <c r="G229" s="18">
        <f>INDEX(章节关卡!$D$4:$AA$123,掉落填表!B229-2000,(掉落填表!E229-1)*4+2)</f>
        <v>1401003</v>
      </c>
      <c r="H229" s="18">
        <f t="shared" si="11"/>
        <v>200</v>
      </c>
      <c r="L229" s="18">
        <f>INDEX(章节关卡!$D$4:$AA$123,掉落填表!B229-2000,(掉落填表!E229-1)*4+4)*$W$4</f>
        <v>200</v>
      </c>
      <c r="P229" s="18">
        <f t="shared" si="9"/>
        <v>20660002</v>
      </c>
      <c r="Q229" s="18" t="str">
        <f>G229&amp;"#"&amp;H229&amp;"#"&amp;VLOOKUP(G229,章节关卡!$AN$3:$AO$36,2,FALSE)</f>
        <v>1401003#200#14</v>
      </c>
    </row>
    <row r="230" spans="1:17" s="24" customFormat="1" ht="17.100000000000001" customHeight="1" x14ac:dyDescent="0.2">
      <c r="A230" s="14">
        <v>227</v>
      </c>
      <c r="B230" s="14">
        <v>2066</v>
      </c>
      <c r="C230" s="14" t="s">
        <v>1196</v>
      </c>
      <c r="D230" s="14" t="s">
        <v>969</v>
      </c>
      <c r="E230" s="14">
        <v>3</v>
      </c>
      <c r="F230" s="18">
        <f t="shared" si="10"/>
        <v>10000</v>
      </c>
      <c r="G230" s="18">
        <f>INDEX(章节关卡!$D$4:$AA$123,掉落填表!B230-2000,(掉落填表!E230-1)*4+2)</f>
        <v>1603005</v>
      </c>
      <c r="H230" s="18">
        <f t="shared" si="11"/>
        <v>20</v>
      </c>
      <c r="L230" s="18">
        <f>INDEX(章节关卡!$D$4:$AA$123,掉落填表!B230-2000,(掉落填表!E230-1)*4+4)*$W$4</f>
        <v>20</v>
      </c>
      <c r="P230" s="18">
        <f t="shared" si="9"/>
        <v>20660003</v>
      </c>
      <c r="Q230" s="18" t="str">
        <f>G230&amp;"#"&amp;H230&amp;"#"&amp;VLOOKUP(G230,章节关卡!$AN$3:$AO$36,2,FALSE)</f>
        <v>1603005#20#16</v>
      </c>
    </row>
    <row r="231" spans="1:17" s="24" customFormat="1" ht="17.100000000000001" customHeight="1" x14ac:dyDescent="0.2">
      <c r="A231" s="14">
        <v>228</v>
      </c>
      <c r="B231" s="14">
        <v>2066</v>
      </c>
      <c r="C231" s="14" t="s">
        <v>1197</v>
      </c>
      <c r="D231" s="14" t="s">
        <v>969</v>
      </c>
      <c r="E231" s="14">
        <v>4</v>
      </c>
      <c r="F231" s="18">
        <f t="shared" si="10"/>
        <v>10000</v>
      </c>
      <c r="G231" s="18">
        <f>INDEX(章节关卡!$D$4:$AA$123,掉落填表!B231-2000,(掉落填表!E231-1)*4+2)</f>
        <v>1603007</v>
      </c>
      <c r="H231" s="18">
        <f t="shared" si="11"/>
        <v>4</v>
      </c>
      <c r="L231" s="18">
        <f>INDEX(章节关卡!$D$4:$AA$123,掉落填表!B231-2000,(掉落填表!E231-1)*4+4)*$W$4</f>
        <v>4</v>
      </c>
      <c r="P231" s="18">
        <f t="shared" si="9"/>
        <v>20660004</v>
      </c>
      <c r="Q231" s="18" t="str">
        <f>G231&amp;"#"&amp;H231&amp;"#"&amp;VLOOKUP(G231,章节关卡!$AN$3:$AO$36,2,FALSE)</f>
        <v>1603007#4#16</v>
      </c>
    </row>
    <row r="232" spans="1:17" ht="17.100000000000001" customHeight="1" x14ac:dyDescent="0.2">
      <c r="A232" s="14">
        <v>229</v>
      </c>
      <c r="B232" s="14">
        <v>2067</v>
      </c>
      <c r="C232" s="14" t="s">
        <v>1198</v>
      </c>
      <c r="D232" s="14" t="s">
        <v>969</v>
      </c>
      <c r="E232" s="14">
        <v>1</v>
      </c>
      <c r="F232" s="18">
        <f t="shared" si="10"/>
        <v>10000</v>
      </c>
      <c r="G232" s="18">
        <f>INDEX(章节关卡!$D$4:$AA$123,掉落填表!B232-2000,(掉落填表!E232-1)*4+2)</f>
        <v>1401002</v>
      </c>
      <c r="H232" s="18">
        <f t="shared" si="11"/>
        <v>700</v>
      </c>
      <c r="L232" s="18">
        <f>INDEX(章节关卡!$D$4:$AA$123,掉落填表!B232-2000,(掉落填表!E232-1)*4+4)*$W$4</f>
        <v>700</v>
      </c>
      <c r="P232" s="18">
        <f t="shared" si="9"/>
        <v>20670001</v>
      </c>
      <c r="Q232" s="18" t="str">
        <f>G232&amp;"#"&amp;H232&amp;"#"&amp;VLOOKUP(G232,章节关卡!$AN$3:$AO$36,2,FALSE)</f>
        <v>1401002#700#14</v>
      </c>
    </row>
    <row r="233" spans="1:17" s="24" customFormat="1" ht="17.100000000000001" customHeight="1" x14ac:dyDescent="0.2">
      <c r="A233" s="14">
        <v>230</v>
      </c>
      <c r="B233" s="14">
        <v>2067</v>
      </c>
      <c r="C233" s="14" t="s">
        <v>1199</v>
      </c>
      <c r="D233" s="14" t="s">
        <v>969</v>
      </c>
      <c r="E233" s="14">
        <v>2</v>
      </c>
      <c r="F233" s="18">
        <f t="shared" si="10"/>
        <v>10000</v>
      </c>
      <c r="G233" s="18">
        <f>INDEX(章节关卡!$D$4:$AA$123,掉落填表!B233-2000,(掉落填表!E233-1)*4+2)</f>
        <v>1401004</v>
      </c>
      <c r="H233" s="18">
        <f t="shared" si="11"/>
        <v>200</v>
      </c>
      <c r="L233" s="18">
        <f>INDEX(章节关卡!$D$4:$AA$123,掉落填表!B233-2000,(掉落填表!E233-1)*4+4)*$W$4</f>
        <v>200</v>
      </c>
      <c r="P233" s="18">
        <f t="shared" si="9"/>
        <v>20670002</v>
      </c>
      <c r="Q233" s="18" t="str">
        <f>G233&amp;"#"&amp;H233&amp;"#"&amp;VLOOKUP(G233,章节关卡!$AN$3:$AO$36,2,FALSE)</f>
        <v>1401004#200#14</v>
      </c>
    </row>
    <row r="234" spans="1:17" s="24" customFormat="1" ht="17.100000000000001" customHeight="1" x14ac:dyDescent="0.2">
      <c r="A234" s="14">
        <v>231</v>
      </c>
      <c r="B234" s="14">
        <v>2067</v>
      </c>
      <c r="C234" s="14" t="s">
        <v>1200</v>
      </c>
      <c r="D234" s="14" t="s">
        <v>969</v>
      </c>
      <c r="E234" s="14">
        <v>3</v>
      </c>
      <c r="F234" s="18">
        <f t="shared" si="10"/>
        <v>10000</v>
      </c>
      <c r="G234" s="18">
        <f>INDEX(章节关卡!$D$4:$AA$123,掉落填表!B234-2000,(掉落填表!E234-1)*4+2)</f>
        <v>1603002</v>
      </c>
      <c r="H234" s="18">
        <f t="shared" si="11"/>
        <v>20</v>
      </c>
      <c r="L234" s="18">
        <f>INDEX(章节关卡!$D$4:$AA$123,掉落填表!B234-2000,(掉落填表!E234-1)*4+4)*$W$4</f>
        <v>20</v>
      </c>
      <c r="P234" s="18">
        <f t="shared" si="9"/>
        <v>20670003</v>
      </c>
      <c r="Q234" s="18" t="str">
        <f>G234&amp;"#"&amp;H234&amp;"#"&amp;VLOOKUP(G234,章节关卡!$AN$3:$AO$36,2,FALSE)</f>
        <v>1603002#20#16</v>
      </c>
    </row>
    <row r="235" spans="1:17" s="24" customFormat="1" ht="17.100000000000001" customHeight="1" x14ac:dyDescent="0.2">
      <c r="A235" s="14">
        <v>232</v>
      </c>
      <c r="B235" s="14">
        <v>2067</v>
      </c>
      <c r="C235" s="14" t="s">
        <v>1201</v>
      </c>
      <c r="D235" s="14" t="s">
        <v>969</v>
      </c>
      <c r="E235" s="14">
        <v>4</v>
      </c>
      <c r="F235" s="18">
        <f t="shared" si="10"/>
        <v>10000</v>
      </c>
      <c r="G235" s="18">
        <f>INDEX(章节关卡!$D$4:$AA$123,掉落填表!B235-2000,(掉落填表!E235-1)*4+2)</f>
        <v>1603009</v>
      </c>
      <c r="H235" s="18">
        <f t="shared" si="11"/>
        <v>4</v>
      </c>
      <c r="L235" s="18">
        <f>INDEX(章节关卡!$D$4:$AA$123,掉落填表!B235-2000,(掉落填表!E235-1)*4+4)*$W$4</f>
        <v>4</v>
      </c>
      <c r="P235" s="18">
        <f t="shared" si="9"/>
        <v>20670004</v>
      </c>
      <c r="Q235" s="18" t="str">
        <f>G235&amp;"#"&amp;H235&amp;"#"&amp;VLOOKUP(G235,章节关卡!$AN$3:$AO$36,2,FALSE)</f>
        <v>1603009#4#16</v>
      </c>
    </row>
    <row r="236" spans="1:17" ht="17.100000000000001" customHeight="1" x14ac:dyDescent="0.2">
      <c r="A236" s="14">
        <v>233</v>
      </c>
      <c r="B236" s="14">
        <v>2068</v>
      </c>
      <c r="C236" s="14" t="s">
        <v>1202</v>
      </c>
      <c r="D236" s="14" t="s">
        <v>969</v>
      </c>
      <c r="E236" s="14">
        <v>1</v>
      </c>
      <c r="F236" s="18">
        <f t="shared" si="10"/>
        <v>10000</v>
      </c>
      <c r="G236" s="18">
        <f>INDEX(章节关卡!$D$4:$AA$123,掉落填表!B236-2000,(掉落填表!E236-1)*4+2)</f>
        <v>1401002</v>
      </c>
      <c r="H236" s="18">
        <f t="shared" si="11"/>
        <v>700</v>
      </c>
      <c r="L236" s="18">
        <f>INDEX(章节关卡!$D$4:$AA$123,掉落填表!B236-2000,(掉落填表!E236-1)*4+4)*$W$4</f>
        <v>700</v>
      </c>
      <c r="P236" s="18">
        <f t="shared" si="9"/>
        <v>20680001</v>
      </c>
      <c r="Q236" s="18" t="str">
        <f>G236&amp;"#"&amp;H236&amp;"#"&amp;VLOOKUP(G236,章节关卡!$AN$3:$AO$36,2,FALSE)</f>
        <v>1401002#700#14</v>
      </c>
    </row>
    <row r="237" spans="1:17" s="24" customFormat="1" ht="17.100000000000001" customHeight="1" x14ac:dyDescent="0.2">
      <c r="A237" s="14">
        <v>234</v>
      </c>
      <c r="B237" s="14">
        <v>2068</v>
      </c>
      <c r="C237" s="14" t="s">
        <v>1203</v>
      </c>
      <c r="D237" s="14" t="s">
        <v>969</v>
      </c>
      <c r="E237" s="14">
        <v>2</v>
      </c>
      <c r="F237" s="18">
        <f t="shared" si="10"/>
        <v>10000</v>
      </c>
      <c r="G237" s="18">
        <f>INDEX(章节关卡!$D$4:$AA$123,掉落填表!B237-2000,(掉落填表!E237-1)*4+2)</f>
        <v>1603007</v>
      </c>
      <c r="H237" s="18">
        <f t="shared" si="11"/>
        <v>4</v>
      </c>
      <c r="L237" s="18">
        <f>INDEX(章节关卡!$D$4:$AA$123,掉落填表!B237-2000,(掉落填表!E237-1)*4+4)*$W$4</f>
        <v>4</v>
      </c>
      <c r="P237" s="18">
        <f t="shared" si="9"/>
        <v>20680002</v>
      </c>
      <c r="Q237" s="18" t="str">
        <f>G237&amp;"#"&amp;H237&amp;"#"&amp;VLOOKUP(G237,章节关卡!$AN$3:$AO$36,2,FALSE)</f>
        <v>1603007#4#16</v>
      </c>
    </row>
    <row r="238" spans="1:17" s="24" customFormat="1" ht="17.100000000000001" customHeight="1" x14ac:dyDescent="0.2">
      <c r="A238" s="14">
        <v>235</v>
      </c>
      <c r="B238" s="14">
        <v>2068</v>
      </c>
      <c r="C238" s="14" t="s">
        <v>1204</v>
      </c>
      <c r="D238" s="14" t="s">
        <v>969</v>
      </c>
      <c r="E238" s="14">
        <v>3</v>
      </c>
      <c r="F238" s="18">
        <f t="shared" si="10"/>
        <v>10000</v>
      </c>
      <c r="G238" s="18">
        <f>INDEX(章节关卡!$D$4:$AA$123,掉落填表!B238-2000,(掉落填表!E238-1)*4+2)</f>
        <v>1603009</v>
      </c>
      <c r="H238" s="18">
        <f t="shared" si="11"/>
        <v>4</v>
      </c>
      <c r="L238" s="18">
        <f>INDEX(章节关卡!$D$4:$AA$123,掉落填表!B238-2000,(掉落填表!E238-1)*4+4)*$W$4</f>
        <v>4</v>
      </c>
      <c r="P238" s="18">
        <f t="shared" si="9"/>
        <v>20680003</v>
      </c>
      <c r="Q238" s="18" t="str">
        <f>G238&amp;"#"&amp;H238&amp;"#"&amp;VLOOKUP(G238,章节关卡!$AN$3:$AO$36,2,FALSE)</f>
        <v>1603009#4#16</v>
      </c>
    </row>
    <row r="239" spans="1:17" s="24" customFormat="1" ht="17.100000000000001" customHeight="1" x14ac:dyDescent="0.2">
      <c r="A239" s="14">
        <v>236</v>
      </c>
      <c r="B239" s="14">
        <v>2068</v>
      </c>
      <c r="C239" s="14" t="s">
        <v>1205</v>
      </c>
      <c r="D239" s="14" t="s">
        <v>969</v>
      </c>
      <c r="E239" s="14">
        <v>4</v>
      </c>
      <c r="F239" s="18">
        <f t="shared" si="10"/>
        <v>10000</v>
      </c>
      <c r="G239" s="18">
        <f>INDEX(章节关卡!$D$4:$AA$123,掉落填表!B239-2000,(掉落填表!E239-1)*4+2)</f>
        <v>1603011</v>
      </c>
      <c r="H239" s="18">
        <f t="shared" si="11"/>
        <v>4</v>
      </c>
      <c r="L239" s="18">
        <f>INDEX(章节关卡!$D$4:$AA$123,掉落填表!B239-2000,(掉落填表!E239-1)*4+4)*$W$4</f>
        <v>4</v>
      </c>
      <c r="P239" s="18">
        <f t="shared" si="9"/>
        <v>20680004</v>
      </c>
      <c r="Q239" s="18" t="str">
        <f>G239&amp;"#"&amp;H239&amp;"#"&amp;VLOOKUP(G239,章节关卡!$AN$3:$AO$36,2,FALSE)</f>
        <v>1603011#4#16</v>
      </c>
    </row>
    <row r="240" spans="1:17" ht="17.100000000000001" customHeight="1" x14ac:dyDescent="0.2">
      <c r="A240" s="14">
        <v>237</v>
      </c>
      <c r="B240" s="14">
        <v>2069</v>
      </c>
      <c r="C240" s="14" t="s">
        <v>1206</v>
      </c>
      <c r="D240" s="14" t="s">
        <v>969</v>
      </c>
      <c r="E240" s="14">
        <v>1</v>
      </c>
      <c r="F240" s="18">
        <f t="shared" si="10"/>
        <v>10000</v>
      </c>
      <c r="G240" s="18">
        <f>INDEX(章节关卡!$D$4:$AA$123,掉落填表!B240-2000,(掉落填表!E240-1)*4+2)</f>
        <v>1401002</v>
      </c>
      <c r="H240" s="18">
        <f t="shared" si="11"/>
        <v>700</v>
      </c>
      <c r="L240" s="18">
        <f>INDEX(章节关卡!$D$4:$AA$123,掉落填表!B240-2000,(掉落填表!E240-1)*4+4)*$W$4</f>
        <v>700</v>
      </c>
      <c r="P240" s="18">
        <f t="shared" si="9"/>
        <v>20690001</v>
      </c>
      <c r="Q240" s="18" t="str">
        <f>G240&amp;"#"&amp;H240&amp;"#"&amp;VLOOKUP(G240,章节关卡!$AN$3:$AO$36,2,FALSE)</f>
        <v>1401002#700#14</v>
      </c>
    </row>
    <row r="241" spans="1:17" s="24" customFormat="1" ht="17.100000000000001" customHeight="1" x14ac:dyDescent="0.2">
      <c r="A241" s="14">
        <v>238</v>
      </c>
      <c r="B241" s="14">
        <v>2069</v>
      </c>
      <c r="C241" s="14" t="s">
        <v>1207</v>
      </c>
      <c r="D241" s="14" t="s">
        <v>969</v>
      </c>
      <c r="E241" s="14">
        <v>2</v>
      </c>
      <c r="F241" s="18">
        <f t="shared" si="10"/>
        <v>10000</v>
      </c>
      <c r="G241" s="18">
        <f>INDEX(章节关卡!$D$4:$AA$123,掉落填表!B241-2000,(掉落填表!E241-1)*4+2)</f>
        <v>1401003</v>
      </c>
      <c r="H241" s="18">
        <f t="shared" si="11"/>
        <v>200</v>
      </c>
      <c r="L241" s="18">
        <f>INDEX(章节关卡!$D$4:$AA$123,掉落填表!B241-2000,(掉落填表!E241-1)*4+4)*$W$4</f>
        <v>200</v>
      </c>
      <c r="P241" s="18">
        <f t="shared" si="9"/>
        <v>20690002</v>
      </c>
      <c r="Q241" s="18" t="str">
        <f>G241&amp;"#"&amp;H241&amp;"#"&amp;VLOOKUP(G241,章节关卡!$AN$3:$AO$36,2,FALSE)</f>
        <v>1401003#200#14</v>
      </c>
    </row>
    <row r="242" spans="1:17" s="24" customFormat="1" ht="17.100000000000001" customHeight="1" x14ac:dyDescent="0.2">
      <c r="A242" s="14">
        <v>239</v>
      </c>
      <c r="B242" s="14">
        <v>2069</v>
      </c>
      <c r="C242" s="14" t="s">
        <v>1208</v>
      </c>
      <c r="D242" s="14" t="s">
        <v>969</v>
      </c>
      <c r="E242" s="14">
        <v>3</v>
      </c>
      <c r="F242" s="18">
        <f t="shared" si="10"/>
        <v>10000</v>
      </c>
      <c r="G242" s="18">
        <f>INDEX(章节关卡!$D$4:$AA$123,掉落填表!B242-2000,(掉落填表!E242-1)*4+2)</f>
        <v>1603005</v>
      </c>
      <c r="H242" s="18">
        <f t="shared" si="11"/>
        <v>20</v>
      </c>
      <c r="L242" s="18">
        <f>INDEX(章节关卡!$D$4:$AA$123,掉落填表!B242-2000,(掉落填表!E242-1)*4+4)*$W$4</f>
        <v>20</v>
      </c>
      <c r="P242" s="18">
        <f t="shared" si="9"/>
        <v>20690003</v>
      </c>
      <c r="Q242" s="18" t="str">
        <f>G242&amp;"#"&amp;H242&amp;"#"&amp;VLOOKUP(G242,章节关卡!$AN$3:$AO$36,2,FALSE)</f>
        <v>1603005#20#16</v>
      </c>
    </row>
    <row r="243" spans="1:17" s="24" customFormat="1" ht="17.100000000000001" customHeight="1" x14ac:dyDescent="0.2">
      <c r="A243" s="14">
        <v>240</v>
      </c>
      <c r="B243" s="14">
        <v>2069</v>
      </c>
      <c r="C243" s="14" t="s">
        <v>1209</v>
      </c>
      <c r="D243" s="14" t="s">
        <v>969</v>
      </c>
      <c r="E243" s="14">
        <v>4</v>
      </c>
      <c r="F243" s="18">
        <f t="shared" si="10"/>
        <v>10000</v>
      </c>
      <c r="G243" s="18">
        <f>INDEX(章节关卡!$D$4:$AA$123,掉落填表!B243-2000,(掉落填表!E243-1)*4+2)</f>
        <v>1603013</v>
      </c>
      <c r="H243" s="18">
        <f t="shared" si="11"/>
        <v>4</v>
      </c>
      <c r="L243" s="18">
        <f>INDEX(章节关卡!$D$4:$AA$123,掉落填表!B243-2000,(掉落填表!E243-1)*4+4)*$W$4</f>
        <v>4</v>
      </c>
      <c r="P243" s="18">
        <f t="shared" si="9"/>
        <v>20690004</v>
      </c>
      <c r="Q243" s="18" t="str">
        <f>G243&amp;"#"&amp;H243&amp;"#"&amp;VLOOKUP(G243,章节关卡!$AN$3:$AO$36,2,FALSE)</f>
        <v>1603013#4#16</v>
      </c>
    </row>
    <row r="244" spans="1:17" ht="17.100000000000001" customHeight="1" x14ac:dyDescent="0.2">
      <c r="A244" s="14">
        <v>241</v>
      </c>
      <c r="B244" s="14">
        <v>2070</v>
      </c>
      <c r="C244" s="14" t="s">
        <v>1210</v>
      </c>
      <c r="D244" s="14" t="s">
        <v>969</v>
      </c>
      <c r="E244" s="14">
        <v>1</v>
      </c>
      <c r="F244" s="18">
        <f t="shared" si="10"/>
        <v>10000</v>
      </c>
      <c r="G244" s="18">
        <f>INDEX(章节关卡!$D$4:$AA$123,掉落填表!B244-2000,(掉落填表!E244-1)*4+2)</f>
        <v>1401002</v>
      </c>
      <c r="H244" s="18">
        <f t="shared" si="11"/>
        <v>700</v>
      </c>
      <c r="L244" s="18">
        <f>INDEX(章节关卡!$D$4:$AA$123,掉落填表!B244-2000,(掉落填表!E244-1)*4+4)*$W$4</f>
        <v>700</v>
      </c>
      <c r="P244" s="18">
        <f t="shared" si="9"/>
        <v>20700001</v>
      </c>
      <c r="Q244" s="18" t="str">
        <f>G244&amp;"#"&amp;H244&amp;"#"&amp;VLOOKUP(G244,章节关卡!$AN$3:$AO$36,2,FALSE)</f>
        <v>1401002#700#14</v>
      </c>
    </row>
    <row r="245" spans="1:17" s="24" customFormat="1" ht="17.100000000000001" customHeight="1" x14ac:dyDescent="0.2">
      <c r="A245" s="14">
        <v>242</v>
      </c>
      <c r="B245" s="14">
        <v>2070</v>
      </c>
      <c r="C245" s="14" t="s">
        <v>1211</v>
      </c>
      <c r="D245" s="14" t="s">
        <v>969</v>
      </c>
      <c r="E245" s="14">
        <v>2</v>
      </c>
      <c r="F245" s="18">
        <f t="shared" si="10"/>
        <v>10000</v>
      </c>
      <c r="G245" s="18">
        <f>INDEX(章节关卡!$D$4:$AA$123,掉落填表!B245-2000,(掉落填表!E245-1)*4+2)</f>
        <v>1401004</v>
      </c>
      <c r="H245" s="18">
        <f t="shared" si="11"/>
        <v>200</v>
      </c>
      <c r="L245" s="18">
        <f>INDEX(章节关卡!$D$4:$AA$123,掉落填表!B245-2000,(掉落填表!E245-1)*4+4)*$W$4</f>
        <v>200</v>
      </c>
      <c r="P245" s="18">
        <f t="shared" si="9"/>
        <v>20700002</v>
      </c>
      <c r="Q245" s="18" t="str">
        <f>G245&amp;"#"&amp;H245&amp;"#"&amp;VLOOKUP(G245,章节关卡!$AN$3:$AO$36,2,FALSE)</f>
        <v>1401004#200#14</v>
      </c>
    </row>
    <row r="246" spans="1:17" s="24" customFormat="1" ht="17.100000000000001" customHeight="1" x14ac:dyDescent="0.2">
      <c r="A246" s="14">
        <v>243</v>
      </c>
      <c r="B246" s="14">
        <v>2070</v>
      </c>
      <c r="C246" s="14" t="s">
        <v>1212</v>
      </c>
      <c r="D246" s="14" t="s">
        <v>969</v>
      </c>
      <c r="E246" s="14">
        <v>3</v>
      </c>
      <c r="F246" s="18">
        <f t="shared" si="10"/>
        <v>10000</v>
      </c>
      <c r="G246" s="18">
        <f>INDEX(章节关卡!$D$4:$AA$123,掉落填表!B246-2000,(掉落填表!E246-1)*4+2)</f>
        <v>1603002</v>
      </c>
      <c r="H246" s="18">
        <f t="shared" si="11"/>
        <v>20</v>
      </c>
      <c r="L246" s="18">
        <f>INDEX(章节关卡!$D$4:$AA$123,掉落填表!B246-2000,(掉落填表!E246-1)*4+4)*$W$4</f>
        <v>20</v>
      </c>
      <c r="P246" s="18">
        <f t="shared" si="9"/>
        <v>20700003</v>
      </c>
      <c r="Q246" s="18" t="str">
        <f>G246&amp;"#"&amp;H246&amp;"#"&amp;VLOOKUP(G246,章节关卡!$AN$3:$AO$36,2,FALSE)</f>
        <v>1603002#20#16</v>
      </c>
    </row>
    <row r="247" spans="1:17" s="24" customFormat="1" ht="17.100000000000001" customHeight="1" x14ac:dyDescent="0.2">
      <c r="A247" s="14">
        <v>244</v>
      </c>
      <c r="B247" s="14">
        <v>2070</v>
      </c>
      <c r="C247" s="14" t="s">
        <v>1213</v>
      </c>
      <c r="D247" s="14" t="s">
        <v>969</v>
      </c>
      <c r="E247" s="14">
        <v>4</v>
      </c>
      <c r="F247" s="18">
        <f t="shared" si="10"/>
        <v>10000</v>
      </c>
      <c r="G247" s="18">
        <f>INDEX(章节关卡!$D$4:$AA$123,掉落填表!B247-2000,(掉落填表!E247-1)*4+2)</f>
        <v>1603015</v>
      </c>
      <c r="H247" s="18">
        <f t="shared" si="11"/>
        <v>4</v>
      </c>
      <c r="L247" s="18">
        <f>INDEX(章节关卡!$D$4:$AA$123,掉落填表!B247-2000,(掉落填表!E247-1)*4+4)*$W$4</f>
        <v>4</v>
      </c>
      <c r="P247" s="18">
        <f t="shared" si="9"/>
        <v>20700004</v>
      </c>
      <c r="Q247" s="18" t="str">
        <f>G247&amp;"#"&amp;H247&amp;"#"&amp;VLOOKUP(G247,章节关卡!$AN$3:$AO$36,2,FALSE)</f>
        <v>1603015#4#16</v>
      </c>
    </row>
    <row r="248" spans="1:17" ht="17.100000000000001" customHeight="1" x14ac:dyDescent="0.2">
      <c r="A248" s="14">
        <v>245</v>
      </c>
      <c r="B248" s="14">
        <v>2071</v>
      </c>
      <c r="C248" s="14" t="s">
        <v>1214</v>
      </c>
      <c r="D248" s="14" t="s">
        <v>969</v>
      </c>
      <c r="E248" s="14">
        <v>1</v>
      </c>
      <c r="F248" s="18">
        <f t="shared" si="10"/>
        <v>10000</v>
      </c>
      <c r="G248" s="18">
        <f>INDEX(章节关卡!$D$4:$AA$123,掉落填表!B248-2000,(掉落填表!E248-1)*4+2)</f>
        <v>1401002</v>
      </c>
      <c r="H248" s="18">
        <f t="shared" si="11"/>
        <v>700</v>
      </c>
      <c r="L248" s="18">
        <f>INDEX(章节关卡!$D$4:$AA$123,掉落填表!B248-2000,(掉落填表!E248-1)*4+4)*$W$4</f>
        <v>700</v>
      </c>
      <c r="P248" s="18">
        <f t="shared" si="9"/>
        <v>20710001</v>
      </c>
      <c r="Q248" s="18" t="str">
        <f>G248&amp;"#"&amp;H248&amp;"#"&amp;VLOOKUP(G248,章节关卡!$AN$3:$AO$36,2,FALSE)</f>
        <v>1401002#700#14</v>
      </c>
    </row>
    <row r="249" spans="1:17" s="24" customFormat="1" ht="17.100000000000001" customHeight="1" x14ac:dyDescent="0.2">
      <c r="A249" s="14">
        <v>246</v>
      </c>
      <c r="B249" s="14">
        <v>2071</v>
      </c>
      <c r="C249" s="14" t="s">
        <v>1215</v>
      </c>
      <c r="D249" s="14" t="s">
        <v>969</v>
      </c>
      <c r="E249" s="14">
        <v>2</v>
      </c>
      <c r="F249" s="18">
        <f t="shared" si="10"/>
        <v>10000</v>
      </c>
      <c r="G249" s="18">
        <f>INDEX(章节关卡!$D$4:$AA$123,掉落填表!B249-2000,(掉落填表!E249-1)*4+2)</f>
        <v>1401003</v>
      </c>
      <c r="H249" s="18">
        <f t="shared" si="11"/>
        <v>200</v>
      </c>
      <c r="L249" s="18">
        <f>INDEX(章节关卡!$D$4:$AA$123,掉落填表!B249-2000,(掉落填表!E249-1)*4+4)*$W$4</f>
        <v>200</v>
      </c>
      <c r="P249" s="18">
        <f t="shared" si="9"/>
        <v>20710002</v>
      </c>
      <c r="Q249" s="18" t="str">
        <f>G249&amp;"#"&amp;H249&amp;"#"&amp;VLOOKUP(G249,章节关卡!$AN$3:$AO$36,2,FALSE)</f>
        <v>1401003#200#14</v>
      </c>
    </row>
    <row r="250" spans="1:17" s="24" customFormat="1" ht="17.100000000000001" customHeight="1" x14ac:dyDescent="0.2">
      <c r="A250" s="14">
        <v>247</v>
      </c>
      <c r="B250" s="14">
        <v>2071</v>
      </c>
      <c r="C250" s="14" t="s">
        <v>1216</v>
      </c>
      <c r="D250" s="14" t="s">
        <v>969</v>
      </c>
      <c r="E250" s="14">
        <v>3</v>
      </c>
      <c r="F250" s="18">
        <f t="shared" si="10"/>
        <v>10000</v>
      </c>
      <c r="G250" s="18">
        <f>INDEX(章节关卡!$D$4:$AA$123,掉落填表!B250-2000,(掉落填表!E250-1)*4+2)</f>
        <v>1603005</v>
      </c>
      <c r="H250" s="18">
        <f t="shared" si="11"/>
        <v>20</v>
      </c>
      <c r="L250" s="18">
        <f>INDEX(章节关卡!$D$4:$AA$123,掉落填表!B250-2000,(掉落填表!E250-1)*4+4)*$W$4</f>
        <v>20</v>
      </c>
      <c r="P250" s="18">
        <f t="shared" si="9"/>
        <v>20710003</v>
      </c>
      <c r="Q250" s="18" t="str">
        <f>G250&amp;"#"&amp;H250&amp;"#"&amp;VLOOKUP(G250,章节关卡!$AN$3:$AO$36,2,FALSE)</f>
        <v>1603005#20#16</v>
      </c>
    </row>
    <row r="251" spans="1:17" s="24" customFormat="1" ht="17.100000000000001" customHeight="1" x14ac:dyDescent="0.2">
      <c r="A251" s="14">
        <v>248</v>
      </c>
      <c r="B251" s="14">
        <v>2071</v>
      </c>
      <c r="C251" s="14" t="s">
        <v>1217</v>
      </c>
      <c r="D251" s="14" t="s">
        <v>969</v>
      </c>
      <c r="E251" s="14">
        <v>4</v>
      </c>
      <c r="F251" s="18">
        <f t="shared" si="10"/>
        <v>10000</v>
      </c>
      <c r="G251" s="18">
        <f>INDEX(章节关卡!$D$4:$AA$123,掉落填表!B251-2000,(掉落填表!E251-1)*4+2)</f>
        <v>1603007</v>
      </c>
      <c r="H251" s="18">
        <f t="shared" si="11"/>
        <v>4</v>
      </c>
      <c r="L251" s="18">
        <f>INDEX(章节关卡!$D$4:$AA$123,掉落填表!B251-2000,(掉落填表!E251-1)*4+4)*$W$4</f>
        <v>4</v>
      </c>
      <c r="P251" s="18">
        <f t="shared" si="9"/>
        <v>20710004</v>
      </c>
      <c r="Q251" s="18" t="str">
        <f>G251&amp;"#"&amp;H251&amp;"#"&amp;VLOOKUP(G251,章节关卡!$AN$3:$AO$36,2,FALSE)</f>
        <v>1603007#4#16</v>
      </c>
    </row>
    <row r="252" spans="1:17" ht="17.100000000000001" customHeight="1" x14ac:dyDescent="0.2">
      <c r="A252" s="14">
        <v>249</v>
      </c>
      <c r="B252" s="14">
        <v>2072</v>
      </c>
      <c r="C252" s="14" t="s">
        <v>1218</v>
      </c>
      <c r="D252" s="14" t="s">
        <v>969</v>
      </c>
      <c r="E252" s="14">
        <v>1</v>
      </c>
      <c r="F252" s="18">
        <f t="shared" si="10"/>
        <v>10000</v>
      </c>
      <c r="G252" s="18">
        <f>INDEX(章节关卡!$D$4:$AA$123,掉落填表!B252-2000,(掉落填表!E252-1)*4+2)</f>
        <v>1401002</v>
      </c>
      <c r="H252" s="18">
        <f t="shared" si="11"/>
        <v>700</v>
      </c>
      <c r="L252" s="18">
        <f>INDEX(章节关卡!$D$4:$AA$123,掉落填表!B252-2000,(掉落填表!E252-1)*4+4)*$W$4</f>
        <v>700</v>
      </c>
      <c r="P252" s="18">
        <f t="shared" si="9"/>
        <v>20720001</v>
      </c>
      <c r="Q252" s="18" t="str">
        <f>G252&amp;"#"&amp;H252&amp;"#"&amp;VLOOKUP(G252,章节关卡!$AN$3:$AO$36,2,FALSE)</f>
        <v>1401002#700#14</v>
      </c>
    </row>
    <row r="253" spans="1:17" s="24" customFormat="1" ht="17.100000000000001" customHeight="1" x14ac:dyDescent="0.2">
      <c r="A253" s="14">
        <v>250</v>
      </c>
      <c r="B253" s="14">
        <v>2072</v>
      </c>
      <c r="C253" s="14" t="s">
        <v>1219</v>
      </c>
      <c r="D253" s="14" t="s">
        <v>969</v>
      </c>
      <c r="E253" s="14">
        <v>2</v>
      </c>
      <c r="F253" s="18">
        <f t="shared" si="10"/>
        <v>10000</v>
      </c>
      <c r="G253" s="18">
        <f>INDEX(章节关卡!$D$4:$AA$123,掉落填表!B253-2000,(掉落填表!E253-1)*4+2)</f>
        <v>1401004</v>
      </c>
      <c r="H253" s="18">
        <f t="shared" si="11"/>
        <v>200</v>
      </c>
      <c r="L253" s="18">
        <f>INDEX(章节关卡!$D$4:$AA$123,掉落填表!B253-2000,(掉落填表!E253-1)*4+4)*$W$4</f>
        <v>200</v>
      </c>
      <c r="P253" s="18">
        <f t="shared" si="9"/>
        <v>20720002</v>
      </c>
      <c r="Q253" s="18" t="str">
        <f>G253&amp;"#"&amp;H253&amp;"#"&amp;VLOOKUP(G253,章节关卡!$AN$3:$AO$36,2,FALSE)</f>
        <v>1401004#200#14</v>
      </c>
    </row>
    <row r="254" spans="1:17" s="24" customFormat="1" ht="17.100000000000001" customHeight="1" x14ac:dyDescent="0.2">
      <c r="A254" s="14">
        <v>251</v>
      </c>
      <c r="B254" s="14">
        <v>2072</v>
      </c>
      <c r="C254" s="14" t="s">
        <v>1220</v>
      </c>
      <c r="D254" s="14" t="s">
        <v>969</v>
      </c>
      <c r="E254" s="14">
        <v>3</v>
      </c>
      <c r="F254" s="18">
        <f t="shared" si="10"/>
        <v>10000</v>
      </c>
      <c r="G254" s="18">
        <f>INDEX(章节关卡!$D$4:$AA$123,掉落填表!B254-2000,(掉落填表!E254-1)*4+2)</f>
        <v>1603002</v>
      </c>
      <c r="H254" s="18">
        <f t="shared" si="11"/>
        <v>20</v>
      </c>
      <c r="L254" s="18">
        <f>INDEX(章节关卡!$D$4:$AA$123,掉落填表!B254-2000,(掉落填表!E254-1)*4+4)*$W$4</f>
        <v>20</v>
      </c>
      <c r="P254" s="18">
        <f t="shared" si="9"/>
        <v>20720003</v>
      </c>
      <c r="Q254" s="18" t="str">
        <f>G254&amp;"#"&amp;H254&amp;"#"&amp;VLOOKUP(G254,章节关卡!$AN$3:$AO$36,2,FALSE)</f>
        <v>1603002#20#16</v>
      </c>
    </row>
    <row r="255" spans="1:17" s="24" customFormat="1" ht="17.100000000000001" customHeight="1" x14ac:dyDescent="0.2">
      <c r="A255" s="14">
        <v>252</v>
      </c>
      <c r="B255" s="14">
        <v>2072</v>
      </c>
      <c r="C255" s="14" t="s">
        <v>1221</v>
      </c>
      <c r="D255" s="14" t="s">
        <v>969</v>
      </c>
      <c r="E255" s="14">
        <v>4</v>
      </c>
      <c r="F255" s="18">
        <f t="shared" si="10"/>
        <v>10000</v>
      </c>
      <c r="G255" s="18">
        <f>INDEX(章节关卡!$D$4:$AA$123,掉落填表!B255-2000,(掉落填表!E255-1)*4+2)</f>
        <v>1603009</v>
      </c>
      <c r="H255" s="18">
        <f t="shared" si="11"/>
        <v>4</v>
      </c>
      <c r="L255" s="18">
        <f>INDEX(章节关卡!$D$4:$AA$123,掉落填表!B255-2000,(掉落填表!E255-1)*4+4)*$W$4</f>
        <v>4</v>
      </c>
      <c r="P255" s="18">
        <f t="shared" si="9"/>
        <v>20720004</v>
      </c>
      <c r="Q255" s="18" t="str">
        <f>G255&amp;"#"&amp;H255&amp;"#"&amp;VLOOKUP(G255,章节关卡!$AN$3:$AO$36,2,FALSE)</f>
        <v>1603009#4#16</v>
      </c>
    </row>
    <row r="256" spans="1:17" ht="17.100000000000001" customHeight="1" x14ac:dyDescent="0.2">
      <c r="A256" s="14">
        <v>253</v>
      </c>
      <c r="B256" s="14">
        <v>2073</v>
      </c>
      <c r="C256" s="14" t="s">
        <v>1222</v>
      </c>
      <c r="D256" s="14" t="s">
        <v>969</v>
      </c>
      <c r="E256" s="14">
        <v>1</v>
      </c>
      <c r="F256" s="18">
        <f t="shared" si="10"/>
        <v>10000</v>
      </c>
      <c r="G256" s="18">
        <f>INDEX(章节关卡!$D$4:$AA$123,掉落填表!B256-2000,(掉落填表!E256-1)*4+2)</f>
        <v>1401002</v>
      </c>
      <c r="H256" s="18">
        <f t="shared" si="11"/>
        <v>700</v>
      </c>
      <c r="L256" s="18">
        <f>INDEX(章节关卡!$D$4:$AA$123,掉落填表!B256-2000,(掉落填表!E256-1)*4+4)*$W$4</f>
        <v>700</v>
      </c>
      <c r="P256" s="18">
        <f t="shared" si="9"/>
        <v>20730001</v>
      </c>
      <c r="Q256" s="18" t="str">
        <f>G256&amp;"#"&amp;H256&amp;"#"&amp;VLOOKUP(G256,章节关卡!$AN$3:$AO$36,2,FALSE)</f>
        <v>1401002#700#14</v>
      </c>
    </row>
    <row r="257" spans="1:17" s="24" customFormat="1" ht="17.100000000000001" customHeight="1" x14ac:dyDescent="0.2">
      <c r="A257" s="14">
        <v>254</v>
      </c>
      <c r="B257" s="14">
        <v>2073</v>
      </c>
      <c r="C257" s="14" t="s">
        <v>1223</v>
      </c>
      <c r="D257" s="14" t="s">
        <v>969</v>
      </c>
      <c r="E257" s="14">
        <v>2</v>
      </c>
      <c r="F257" s="18">
        <f t="shared" si="10"/>
        <v>10000</v>
      </c>
      <c r="G257" s="18">
        <f>INDEX(章节关卡!$D$4:$AA$123,掉落填表!B257-2000,(掉落填表!E257-1)*4+2)</f>
        <v>1603005</v>
      </c>
      <c r="H257" s="18">
        <f t="shared" si="11"/>
        <v>20</v>
      </c>
      <c r="L257" s="18">
        <f>INDEX(章节关卡!$D$4:$AA$123,掉落填表!B257-2000,(掉落填表!E257-1)*4+4)*$W$4</f>
        <v>20</v>
      </c>
      <c r="P257" s="18">
        <f t="shared" si="9"/>
        <v>20730002</v>
      </c>
      <c r="Q257" s="18" t="str">
        <f>G257&amp;"#"&amp;H257&amp;"#"&amp;VLOOKUP(G257,章节关卡!$AN$3:$AO$36,2,FALSE)</f>
        <v>1603005#20#16</v>
      </c>
    </row>
    <row r="258" spans="1:17" s="24" customFormat="1" ht="17.100000000000001" customHeight="1" x14ac:dyDescent="0.2">
      <c r="A258" s="14">
        <v>255</v>
      </c>
      <c r="B258" s="14">
        <v>2073</v>
      </c>
      <c r="C258" s="14" t="s">
        <v>1224</v>
      </c>
      <c r="D258" s="14" t="s">
        <v>969</v>
      </c>
      <c r="E258" s="14">
        <v>3</v>
      </c>
      <c r="F258" s="18">
        <f t="shared" si="10"/>
        <v>10000</v>
      </c>
      <c r="G258" s="18">
        <f>INDEX(章节关卡!$D$4:$AA$123,掉落填表!B258-2000,(掉落填表!E258-1)*4+2)</f>
        <v>1603005</v>
      </c>
      <c r="H258" s="18">
        <f t="shared" si="11"/>
        <v>20</v>
      </c>
      <c r="L258" s="18">
        <f>INDEX(章节关卡!$D$4:$AA$123,掉落填表!B258-2000,(掉落填表!E258-1)*4+4)*$W$4</f>
        <v>20</v>
      </c>
      <c r="P258" s="18">
        <f t="shared" si="9"/>
        <v>20730003</v>
      </c>
      <c r="Q258" s="18" t="str">
        <f>G258&amp;"#"&amp;H258&amp;"#"&amp;VLOOKUP(G258,章节关卡!$AN$3:$AO$36,2,FALSE)</f>
        <v>1603005#20#16</v>
      </c>
    </row>
    <row r="259" spans="1:17" s="24" customFormat="1" ht="17.100000000000001" customHeight="1" x14ac:dyDescent="0.2">
      <c r="A259" s="14">
        <v>256</v>
      </c>
      <c r="B259" s="14">
        <v>2073</v>
      </c>
      <c r="C259" s="14" t="s">
        <v>1225</v>
      </c>
      <c r="D259" s="14" t="s">
        <v>969</v>
      </c>
      <c r="E259" s="14">
        <v>4</v>
      </c>
      <c r="F259" s="18">
        <f t="shared" si="10"/>
        <v>10000</v>
      </c>
      <c r="G259" s="18">
        <f>INDEX(章节关卡!$D$4:$AA$123,掉落填表!B259-2000,(掉落填表!E259-1)*4+2)</f>
        <v>1603015</v>
      </c>
      <c r="H259" s="18">
        <f t="shared" si="11"/>
        <v>4</v>
      </c>
      <c r="L259" s="18">
        <f>INDEX(章节关卡!$D$4:$AA$123,掉落填表!B259-2000,(掉落填表!E259-1)*4+4)*$W$4</f>
        <v>4</v>
      </c>
      <c r="P259" s="18">
        <f t="shared" si="9"/>
        <v>20730004</v>
      </c>
      <c r="Q259" s="18" t="str">
        <f>G259&amp;"#"&amp;H259&amp;"#"&amp;VLOOKUP(G259,章节关卡!$AN$3:$AO$36,2,FALSE)</f>
        <v>1603015#4#16</v>
      </c>
    </row>
    <row r="260" spans="1:17" ht="17.100000000000001" customHeight="1" x14ac:dyDescent="0.2">
      <c r="A260" s="14">
        <v>257</v>
      </c>
      <c r="B260" s="14">
        <v>2074</v>
      </c>
      <c r="C260" s="14" t="s">
        <v>1226</v>
      </c>
      <c r="D260" s="14" t="s">
        <v>969</v>
      </c>
      <c r="E260" s="14">
        <v>1</v>
      </c>
      <c r="F260" s="18">
        <f t="shared" si="10"/>
        <v>10000</v>
      </c>
      <c r="G260" s="18">
        <f>INDEX(章节关卡!$D$4:$AA$123,掉落填表!B260-2000,(掉落填表!E260-1)*4+2)</f>
        <v>1401002</v>
      </c>
      <c r="H260" s="18">
        <f t="shared" si="11"/>
        <v>700</v>
      </c>
      <c r="L260" s="18">
        <f>INDEX(章节关卡!$D$4:$AA$123,掉落填表!B260-2000,(掉落填表!E260-1)*4+4)*$W$4</f>
        <v>700</v>
      </c>
      <c r="P260" s="18">
        <f t="shared" ref="P260:P323" si="12">B260*10000+E260</f>
        <v>20740001</v>
      </c>
      <c r="Q260" s="18" t="str">
        <f>G260&amp;"#"&amp;H260&amp;"#"&amp;VLOOKUP(G260,章节关卡!$AN$3:$AO$36,2,FALSE)</f>
        <v>1401002#700#14</v>
      </c>
    </row>
    <row r="261" spans="1:17" s="24" customFormat="1" ht="17.100000000000001" customHeight="1" x14ac:dyDescent="0.2">
      <c r="A261" s="14">
        <v>258</v>
      </c>
      <c r="B261" s="14">
        <v>2074</v>
      </c>
      <c r="C261" s="14" t="s">
        <v>1227</v>
      </c>
      <c r="D261" s="14" t="s">
        <v>969</v>
      </c>
      <c r="E261" s="14">
        <v>2</v>
      </c>
      <c r="F261" s="18">
        <f t="shared" ref="F261:F324" si="13">IF(L261&lt;1,INT(L261*10000),10000)</f>
        <v>10000</v>
      </c>
      <c r="G261" s="18">
        <f>INDEX(章节关卡!$D$4:$AA$123,掉落填表!B261-2000,(掉落填表!E261-1)*4+2)</f>
        <v>1401004</v>
      </c>
      <c r="H261" s="18">
        <f t="shared" ref="H261:H324" si="14">IF(F261&lt;10000,1,INT(L261))</f>
        <v>200</v>
      </c>
      <c r="L261" s="18">
        <f>INDEX(章节关卡!$D$4:$AA$123,掉落填表!B261-2000,(掉落填表!E261-1)*4+4)*$W$4</f>
        <v>200</v>
      </c>
      <c r="P261" s="18">
        <f t="shared" si="12"/>
        <v>20740002</v>
      </c>
      <c r="Q261" s="18" t="str">
        <f>G261&amp;"#"&amp;H261&amp;"#"&amp;VLOOKUP(G261,章节关卡!$AN$3:$AO$36,2,FALSE)</f>
        <v>1401004#200#14</v>
      </c>
    </row>
    <row r="262" spans="1:17" s="24" customFormat="1" ht="17.100000000000001" customHeight="1" x14ac:dyDescent="0.2">
      <c r="A262" s="14">
        <v>259</v>
      </c>
      <c r="B262" s="14">
        <v>2074</v>
      </c>
      <c r="C262" s="14" t="s">
        <v>1228</v>
      </c>
      <c r="D262" s="14" t="s">
        <v>969</v>
      </c>
      <c r="E262" s="14">
        <v>3</v>
      </c>
      <c r="F262" s="18">
        <f t="shared" si="13"/>
        <v>10000</v>
      </c>
      <c r="G262" s="18">
        <f>INDEX(章节关卡!$D$4:$AA$123,掉落填表!B262-2000,(掉落填表!E262-1)*4+2)</f>
        <v>1401003</v>
      </c>
      <c r="H262" s="18">
        <f t="shared" si="14"/>
        <v>200</v>
      </c>
      <c r="L262" s="18">
        <f>INDEX(章节关卡!$D$4:$AA$123,掉落填表!B262-2000,(掉落填表!E262-1)*4+4)*$W$4</f>
        <v>200</v>
      </c>
      <c r="P262" s="18">
        <f t="shared" si="12"/>
        <v>20740003</v>
      </c>
      <c r="Q262" s="18" t="str">
        <f>G262&amp;"#"&amp;H262&amp;"#"&amp;VLOOKUP(G262,章节关卡!$AN$3:$AO$36,2,FALSE)</f>
        <v>1401003#200#14</v>
      </c>
    </row>
    <row r="263" spans="1:17" s="24" customFormat="1" ht="17.100000000000001" customHeight="1" x14ac:dyDescent="0.2">
      <c r="A263" s="14">
        <v>260</v>
      </c>
      <c r="B263" s="14">
        <v>2074</v>
      </c>
      <c r="C263" s="14" t="s">
        <v>1229</v>
      </c>
      <c r="D263" s="14" t="s">
        <v>969</v>
      </c>
      <c r="E263" s="14">
        <v>4</v>
      </c>
      <c r="F263" s="18">
        <f t="shared" si="13"/>
        <v>10000</v>
      </c>
      <c r="G263" s="18">
        <f>INDEX(章节关卡!$D$4:$AA$123,掉落填表!B263-2000,(掉落填表!E263-1)*4+2)</f>
        <v>1603013</v>
      </c>
      <c r="H263" s="18">
        <f t="shared" si="14"/>
        <v>4</v>
      </c>
      <c r="L263" s="18">
        <f>INDEX(章节关卡!$D$4:$AA$123,掉落填表!B263-2000,(掉落填表!E263-1)*4+4)*$W$4</f>
        <v>4</v>
      </c>
      <c r="P263" s="18">
        <f t="shared" si="12"/>
        <v>20740004</v>
      </c>
      <c r="Q263" s="18" t="str">
        <f>G263&amp;"#"&amp;H263&amp;"#"&amp;VLOOKUP(G263,章节关卡!$AN$3:$AO$36,2,FALSE)</f>
        <v>1603013#4#16</v>
      </c>
    </row>
    <row r="264" spans="1:17" ht="17.100000000000001" customHeight="1" x14ac:dyDescent="0.2">
      <c r="A264" s="14">
        <v>261</v>
      </c>
      <c r="B264" s="14">
        <v>2075</v>
      </c>
      <c r="C264" s="14" t="s">
        <v>1230</v>
      </c>
      <c r="D264" s="14" t="s">
        <v>969</v>
      </c>
      <c r="E264" s="14">
        <v>1</v>
      </c>
      <c r="F264" s="18">
        <f t="shared" si="13"/>
        <v>10000</v>
      </c>
      <c r="G264" s="18">
        <f>INDEX(章节关卡!$D$4:$AA$123,掉落填表!B264-2000,(掉落填表!E264-1)*4+2)</f>
        <v>1401002</v>
      </c>
      <c r="H264" s="18">
        <f t="shared" si="14"/>
        <v>700</v>
      </c>
      <c r="L264" s="18">
        <f>INDEX(章节关卡!$D$4:$AA$123,掉落填表!B264-2000,(掉落填表!E264-1)*4+4)*$W$4</f>
        <v>700</v>
      </c>
      <c r="P264" s="18">
        <f t="shared" si="12"/>
        <v>20750001</v>
      </c>
      <c r="Q264" s="18" t="str">
        <f>G264&amp;"#"&amp;H264&amp;"#"&amp;VLOOKUP(G264,章节关卡!$AN$3:$AO$36,2,FALSE)</f>
        <v>1401002#700#14</v>
      </c>
    </row>
    <row r="265" spans="1:17" s="24" customFormat="1" ht="17.100000000000001" customHeight="1" x14ac:dyDescent="0.2">
      <c r="A265" s="14">
        <v>262</v>
      </c>
      <c r="B265" s="14">
        <v>2075</v>
      </c>
      <c r="C265" s="14" t="s">
        <v>1231</v>
      </c>
      <c r="D265" s="14" t="s">
        <v>969</v>
      </c>
      <c r="E265" s="14">
        <v>2</v>
      </c>
      <c r="F265" s="18">
        <f t="shared" si="13"/>
        <v>10000</v>
      </c>
      <c r="G265" s="18">
        <f>INDEX(章节关卡!$D$4:$AA$123,掉落填表!B265-2000,(掉落填表!E265-1)*4+2)</f>
        <v>1603002</v>
      </c>
      <c r="H265" s="18">
        <f t="shared" si="14"/>
        <v>20</v>
      </c>
      <c r="L265" s="18">
        <f>INDEX(章节关卡!$D$4:$AA$123,掉落填表!B265-2000,(掉落填表!E265-1)*4+4)*$W$4</f>
        <v>20</v>
      </c>
      <c r="P265" s="18">
        <f t="shared" si="12"/>
        <v>20750002</v>
      </c>
      <c r="Q265" s="18" t="str">
        <f>G265&amp;"#"&amp;H265&amp;"#"&amp;VLOOKUP(G265,章节关卡!$AN$3:$AO$36,2,FALSE)</f>
        <v>1603002#20#16</v>
      </c>
    </row>
    <row r="266" spans="1:17" s="24" customFormat="1" ht="17.100000000000001" customHeight="1" x14ac:dyDescent="0.2">
      <c r="A266" s="14">
        <v>263</v>
      </c>
      <c r="B266" s="14">
        <v>2075</v>
      </c>
      <c r="C266" s="14" t="s">
        <v>1232</v>
      </c>
      <c r="D266" s="14" t="s">
        <v>969</v>
      </c>
      <c r="E266" s="14">
        <v>3</v>
      </c>
      <c r="F266" s="18">
        <f t="shared" si="13"/>
        <v>10000</v>
      </c>
      <c r="G266" s="18">
        <f>INDEX(章节关卡!$D$4:$AA$123,掉落填表!B266-2000,(掉落填表!E266-1)*4+2)</f>
        <v>1603005</v>
      </c>
      <c r="H266" s="18">
        <f t="shared" si="14"/>
        <v>20</v>
      </c>
      <c r="L266" s="18">
        <f>INDEX(章节关卡!$D$4:$AA$123,掉落填表!B266-2000,(掉落填表!E266-1)*4+4)*$W$4</f>
        <v>20</v>
      </c>
      <c r="P266" s="18">
        <f t="shared" si="12"/>
        <v>20750003</v>
      </c>
      <c r="Q266" s="18" t="str">
        <f>G266&amp;"#"&amp;H266&amp;"#"&amp;VLOOKUP(G266,章节关卡!$AN$3:$AO$36,2,FALSE)</f>
        <v>1603005#20#16</v>
      </c>
    </row>
    <row r="267" spans="1:17" s="24" customFormat="1" ht="17.100000000000001" customHeight="1" x14ac:dyDescent="0.2">
      <c r="A267" s="14">
        <v>264</v>
      </c>
      <c r="B267" s="14">
        <v>2075</v>
      </c>
      <c r="C267" s="14" t="s">
        <v>1233</v>
      </c>
      <c r="D267" s="14" t="s">
        <v>969</v>
      </c>
      <c r="E267" s="14">
        <v>4</v>
      </c>
      <c r="F267" s="18">
        <f t="shared" si="13"/>
        <v>10000</v>
      </c>
      <c r="G267" s="18">
        <f>INDEX(章节关卡!$D$4:$AA$123,掉落填表!B267-2000,(掉落填表!E267-1)*4+2)</f>
        <v>1603011</v>
      </c>
      <c r="H267" s="18">
        <f t="shared" si="14"/>
        <v>4</v>
      </c>
      <c r="L267" s="18">
        <f>INDEX(章节关卡!$D$4:$AA$123,掉落填表!B267-2000,(掉落填表!E267-1)*4+4)*$W$4</f>
        <v>4</v>
      </c>
      <c r="P267" s="18">
        <f t="shared" si="12"/>
        <v>20750004</v>
      </c>
      <c r="Q267" s="18" t="str">
        <f>G267&amp;"#"&amp;H267&amp;"#"&amp;VLOOKUP(G267,章节关卡!$AN$3:$AO$36,2,FALSE)</f>
        <v>1603011#4#16</v>
      </c>
    </row>
    <row r="268" spans="1:17" ht="17.100000000000001" customHeight="1" x14ac:dyDescent="0.2">
      <c r="A268" s="14">
        <v>265</v>
      </c>
      <c r="B268" s="14">
        <v>2076</v>
      </c>
      <c r="C268" s="14" t="s">
        <v>1234</v>
      </c>
      <c r="D268" s="14" t="s">
        <v>969</v>
      </c>
      <c r="E268" s="14">
        <v>1</v>
      </c>
      <c r="F268" s="18">
        <f t="shared" si="13"/>
        <v>10000</v>
      </c>
      <c r="G268" s="18">
        <f>INDEX(章节关卡!$D$4:$AA$123,掉落填表!B268-2000,(掉落填表!E268-1)*4+2)</f>
        <v>1401002</v>
      </c>
      <c r="H268" s="18">
        <f t="shared" si="14"/>
        <v>800</v>
      </c>
      <c r="L268" s="18">
        <f>INDEX(章节关卡!$D$4:$AA$123,掉落填表!B268-2000,(掉落填表!E268-1)*4+4)*$W$4</f>
        <v>800</v>
      </c>
      <c r="P268" s="18">
        <f t="shared" si="12"/>
        <v>20760001</v>
      </c>
      <c r="Q268" s="18" t="str">
        <f>G268&amp;"#"&amp;H268&amp;"#"&amp;VLOOKUP(G268,章节关卡!$AN$3:$AO$36,2,FALSE)</f>
        <v>1401002#800#14</v>
      </c>
    </row>
    <row r="269" spans="1:17" s="24" customFormat="1" ht="17.100000000000001" customHeight="1" x14ac:dyDescent="0.2">
      <c r="A269" s="14">
        <v>266</v>
      </c>
      <c r="B269" s="14">
        <v>2076</v>
      </c>
      <c r="C269" s="14" t="s">
        <v>1235</v>
      </c>
      <c r="D269" s="14" t="s">
        <v>969</v>
      </c>
      <c r="E269" s="14">
        <v>2</v>
      </c>
      <c r="F269" s="18">
        <f t="shared" si="13"/>
        <v>10000</v>
      </c>
      <c r="G269" s="18">
        <f>INDEX(章节关卡!$D$4:$AA$123,掉落填表!B269-2000,(掉落填表!E269-1)*4+2)</f>
        <v>1401003</v>
      </c>
      <c r="H269" s="18">
        <f t="shared" si="14"/>
        <v>220</v>
      </c>
      <c r="L269" s="18">
        <f>INDEX(章节关卡!$D$4:$AA$123,掉落填表!B269-2000,(掉落填表!E269-1)*4+4)*$W$4</f>
        <v>220</v>
      </c>
      <c r="P269" s="18">
        <f t="shared" si="12"/>
        <v>20760002</v>
      </c>
      <c r="Q269" s="18" t="str">
        <f>G269&amp;"#"&amp;H269&amp;"#"&amp;VLOOKUP(G269,章节关卡!$AN$3:$AO$36,2,FALSE)</f>
        <v>1401003#220#14</v>
      </c>
    </row>
    <row r="270" spans="1:17" s="24" customFormat="1" ht="17.100000000000001" customHeight="1" x14ac:dyDescent="0.2">
      <c r="A270" s="14">
        <v>267</v>
      </c>
      <c r="B270" s="14">
        <v>2076</v>
      </c>
      <c r="C270" s="14" t="s">
        <v>1236</v>
      </c>
      <c r="D270" s="14" t="s">
        <v>969</v>
      </c>
      <c r="E270" s="14">
        <v>3</v>
      </c>
      <c r="F270" s="18">
        <f t="shared" si="13"/>
        <v>10000</v>
      </c>
      <c r="G270" s="18">
        <f>INDEX(章节关卡!$D$4:$AA$123,掉落填表!B270-2000,(掉落填表!E270-1)*4+2)</f>
        <v>1603006</v>
      </c>
      <c r="H270" s="18">
        <f t="shared" si="14"/>
        <v>12</v>
      </c>
      <c r="L270" s="18">
        <f>INDEX(章节关卡!$D$4:$AA$123,掉落填表!B270-2000,(掉落填表!E270-1)*4+4)*$W$4</f>
        <v>12</v>
      </c>
      <c r="P270" s="18">
        <f t="shared" si="12"/>
        <v>20760003</v>
      </c>
      <c r="Q270" s="18" t="str">
        <f>G270&amp;"#"&amp;H270&amp;"#"&amp;VLOOKUP(G270,章节关卡!$AN$3:$AO$36,2,FALSE)</f>
        <v>1603006#12#16</v>
      </c>
    </row>
    <row r="271" spans="1:17" s="24" customFormat="1" ht="17.100000000000001" customHeight="1" x14ac:dyDescent="0.2">
      <c r="A271" s="14">
        <v>268</v>
      </c>
      <c r="B271" s="14">
        <v>2076</v>
      </c>
      <c r="C271" s="14" t="s">
        <v>1237</v>
      </c>
      <c r="D271" s="14" t="s">
        <v>969</v>
      </c>
      <c r="E271" s="14">
        <v>4</v>
      </c>
      <c r="F271" s="18">
        <f t="shared" si="13"/>
        <v>10000</v>
      </c>
      <c r="G271" s="18">
        <f>INDEX(章节关卡!$D$4:$AA$123,掉落填表!B271-2000,(掉落填表!E271-1)*4+2)</f>
        <v>1603008</v>
      </c>
      <c r="H271" s="18">
        <f t="shared" si="14"/>
        <v>1</v>
      </c>
      <c r="L271" s="18">
        <f>INDEX(章节关卡!$D$4:$AA$123,掉落填表!B271-2000,(掉落填表!E271-1)*4+4)*$W$4</f>
        <v>1</v>
      </c>
      <c r="P271" s="18">
        <f t="shared" si="12"/>
        <v>20760004</v>
      </c>
      <c r="Q271" s="18" t="str">
        <f>G271&amp;"#"&amp;H271&amp;"#"&amp;VLOOKUP(G271,章节关卡!$AN$3:$AO$36,2,FALSE)</f>
        <v>1603008#1#16</v>
      </c>
    </row>
    <row r="272" spans="1:17" ht="17.100000000000001" customHeight="1" x14ac:dyDescent="0.2">
      <c r="A272" s="14">
        <v>269</v>
      </c>
      <c r="B272" s="14">
        <v>2077</v>
      </c>
      <c r="C272" s="14" t="s">
        <v>1238</v>
      </c>
      <c r="D272" s="14" t="s">
        <v>969</v>
      </c>
      <c r="E272" s="14">
        <v>1</v>
      </c>
      <c r="F272" s="18">
        <f t="shared" si="13"/>
        <v>10000</v>
      </c>
      <c r="G272" s="18">
        <f>INDEX(章节关卡!$D$4:$AA$123,掉落填表!B272-2000,(掉落填表!E272-1)*4+2)</f>
        <v>1401002</v>
      </c>
      <c r="H272" s="18">
        <f t="shared" si="14"/>
        <v>800</v>
      </c>
      <c r="L272" s="18">
        <f>INDEX(章节关卡!$D$4:$AA$123,掉落填表!B272-2000,(掉落填表!E272-1)*4+4)*$W$4</f>
        <v>800</v>
      </c>
      <c r="P272" s="18">
        <f t="shared" si="12"/>
        <v>20770001</v>
      </c>
      <c r="Q272" s="18" t="str">
        <f>G272&amp;"#"&amp;H272&amp;"#"&amp;VLOOKUP(G272,章节关卡!$AN$3:$AO$36,2,FALSE)</f>
        <v>1401002#800#14</v>
      </c>
    </row>
    <row r="273" spans="1:17" s="24" customFormat="1" ht="17.100000000000001" customHeight="1" x14ac:dyDescent="0.2">
      <c r="A273" s="14">
        <v>270</v>
      </c>
      <c r="B273" s="14">
        <v>2077</v>
      </c>
      <c r="C273" s="14" t="s">
        <v>1239</v>
      </c>
      <c r="D273" s="14" t="s">
        <v>969</v>
      </c>
      <c r="E273" s="14">
        <v>2</v>
      </c>
      <c r="F273" s="18">
        <f t="shared" si="13"/>
        <v>10000</v>
      </c>
      <c r="G273" s="18">
        <f>INDEX(章节关卡!$D$4:$AA$123,掉落填表!B273-2000,(掉落填表!E273-1)*4+2)</f>
        <v>1401004</v>
      </c>
      <c r="H273" s="18">
        <f t="shared" si="14"/>
        <v>220</v>
      </c>
      <c r="L273" s="18">
        <f>INDEX(章节关卡!$D$4:$AA$123,掉落填表!B273-2000,(掉落填表!E273-1)*4+4)*$W$4</f>
        <v>220</v>
      </c>
      <c r="P273" s="18">
        <f t="shared" si="12"/>
        <v>20770002</v>
      </c>
      <c r="Q273" s="18" t="str">
        <f>G273&amp;"#"&amp;H273&amp;"#"&amp;VLOOKUP(G273,章节关卡!$AN$3:$AO$36,2,FALSE)</f>
        <v>1401004#220#14</v>
      </c>
    </row>
    <row r="274" spans="1:17" s="24" customFormat="1" ht="17.100000000000001" customHeight="1" x14ac:dyDescent="0.2">
      <c r="A274" s="14">
        <v>271</v>
      </c>
      <c r="B274" s="14">
        <v>2077</v>
      </c>
      <c r="C274" s="14" t="s">
        <v>1240</v>
      </c>
      <c r="D274" s="14" t="s">
        <v>969</v>
      </c>
      <c r="E274" s="14">
        <v>3</v>
      </c>
      <c r="F274" s="18">
        <f t="shared" si="13"/>
        <v>10000</v>
      </c>
      <c r="G274" s="18">
        <f>INDEX(章节关卡!$D$4:$AA$123,掉落填表!B274-2000,(掉落填表!E274-1)*4+2)</f>
        <v>1603003</v>
      </c>
      <c r="H274" s="18">
        <f t="shared" si="14"/>
        <v>12</v>
      </c>
      <c r="L274" s="18">
        <f>INDEX(章节关卡!$D$4:$AA$123,掉落填表!B274-2000,(掉落填表!E274-1)*4+4)*$W$4</f>
        <v>12</v>
      </c>
      <c r="P274" s="18">
        <f t="shared" si="12"/>
        <v>20770003</v>
      </c>
      <c r="Q274" s="18" t="str">
        <f>G274&amp;"#"&amp;H274&amp;"#"&amp;VLOOKUP(G274,章节关卡!$AN$3:$AO$36,2,FALSE)</f>
        <v>1603003#12#16</v>
      </c>
    </row>
    <row r="275" spans="1:17" s="24" customFormat="1" ht="17.100000000000001" customHeight="1" x14ac:dyDescent="0.2">
      <c r="A275" s="14">
        <v>272</v>
      </c>
      <c r="B275" s="14">
        <v>2077</v>
      </c>
      <c r="C275" s="14" t="s">
        <v>1241</v>
      </c>
      <c r="D275" s="14" t="s">
        <v>969</v>
      </c>
      <c r="E275" s="14">
        <v>4</v>
      </c>
      <c r="F275" s="18">
        <f t="shared" si="13"/>
        <v>10000</v>
      </c>
      <c r="G275" s="18">
        <f>INDEX(章节关卡!$D$4:$AA$123,掉落填表!B275-2000,(掉落填表!E275-1)*4+2)</f>
        <v>1603010</v>
      </c>
      <c r="H275" s="18">
        <f t="shared" si="14"/>
        <v>1</v>
      </c>
      <c r="L275" s="18">
        <f>INDEX(章节关卡!$D$4:$AA$123,掉落填表!B275-2000,(掉落填表!E275-1)*4+4)*$W$4</f>
        <v>1</v>
      </c>
      <c r="P275" s="18">
        <f t="shared" si="12"/>
        <v>20770004</v>
      </c>
      <c r="Q275" s="18" t="str">
        <f>G275&amp;"#"&amp;H275&amp;"#"&amp;VLOOKUP(G275,章节关卡!$AN$3:$AO$36,2,FALSE)</f>
        <v>1603010#1#16</v>
      </c>
    </row>
    <row r="276" spans="1:17" ht="17.100000000000001" customHeight="1" x14ac:dyDescent="0.2">
      <c r="A276" s="14">
        <v>273</v>
      </c>
      <c r="B276" s="14">
        <v>2078</v>
      </c>
      <c r="C276" s="14" t="s">
        <v>1242</v>
      </c>
      <c r="D276" s="14" t="s">
        <v>969</v>
      </c>
      <c r="E276" s="14">
        <v>1</v>
      </c>
      <c r="F276" s="18">
        <f t="shared" si="13"/>
        <v>10000</v>
      </c>
      <c r="G276" s="18">
        <f>INDEX(章节关卡!$D$4:$AA$123,掉落填表!B276-2000,(掉落填表!E276-1)*4+2)</f>
        <v>1401002</v>
      </c>
      <c r="H276" s="18">
        <f t="shared" si="14"/>
        <v>800</v>
      </c>
      <c r="L276" s="18">
        <f>INDEX(章节关卡!$D$4:$AA$123,掉落填表!B276-2000,(掉落填表!E276-1)*4+4)*$W$4</f>
        <v>800</v>
      </c>
      <c r="P276" s="18">
        <f t="shared" si="12"/>
        <v>20780001</v>
      </c>
      <c r="Q276" s="18" t="str">
        <f>G276&amp;"#"&amp;H276&amp;"#"&amp;VLOOKUP(G276,章节关卡!$AN$3:$AO$36,2,FALSE)</f>
        <v>1401002#800#14</v>
      </c>
    </row>
    <row r="277" spans="1:17" s="24" customFormat="1" ht="17.100000000000001" customHeight="1" x14ac:dyDescent="0.2">
      <c r="A277" s="14">
        <v>274</v>
      </c>
      <c r="B277" s="14">
        <v>2078</v>
      </c>
      <c r="C277" s="14" t="s">
        <v>1243</v>
      </c>
      <c r="D277" s="14" t="s">
        <v>969</v>
      </c>
      <c r="E277" s="14">
        <v>2</v>
      </c>
      <c r="F277" s="18">
        <f t="shared" si="13"/>
        <v>10000</v>
      </c>
      <c r="G277" s="18">
        <f>INDEX(章节关卡!$D$4:$AA$123,掉落填表!B277-2000,(掉落填表!E277-1)*4+2)</f>
        <v>1603014</v>
      </c>
      <c r="H277" s="18">
        <f t="shared" si="14"/>
        <v>1</v>
      </c>
      <c r="L277" s="18">
        <f>INDEX(章节关卡!$D$4:$AA$123,掉落填表!B277-2000,(掉落填表!E277-1)*4+4)*$W$4</f>
        <v>1</v>
      </c>
      <c r="P277" s="18">
        <f t="shared" si="12"/>
        <v>20780002</v>
      </c>
      <c r="Q277" s="18" t="str">
        <f>G277&amp;"#"&amp;H277&amp;"#"&amp;VLOOKUP(G277,章节关卡!$AN$3:$AO$36,2,FALSE)</f>
        <v>1603014#1#16</v>
      </c>
    </row>
    <row r="278" spans="1:17" s="24" customFormat="1" ht="17.100000000000001" customHeight="1" x14ac:dyDescent="0.2">
      <c r="A278" s="14">
        <v>275</v>
      </c>
      <c r="B278" s="14">
        <v>2078</v>
      </c>
      <c r="C278" s="14" t="s">
        <v>1244</v>
      </c>
      <c r="D278" s="14" t="s">
        <v>969</v>
      </c>
      <c r="E278" s="14">
        <v>3</v>
      </c>
      <c r="F278" s="18">
        <f t="shared" si="13"/>
        <v>10000</v>
      </c>
      <c r="G278" s="18">
        <f>INDEX(章节关卡!$D$4:$AA$123,掉落填表!B278-2000,(掉落填表!E278-1)*4+2)</f>
        <v>1603016</v>
      </c>
      <c r="H278" s="18">
        <f t="shared" si="14"/>
        <v>1</v>
      </c>
      <c r="L278" s="18">
        <f>INDEX(章节关卡!$D$4:$AA$123,掉落填表!B278-2000,(掉落填表!E278-1)*4+4)*$W$4</f>
        <v>1</v>
      </c>
      <c r="P278" s="18">
        <f t="shared" si="12"/>
        <v>20780003</v>
      </c>
      <c r="Q278" s="18" t="str">
        <f>G278&amp;"#"&amp;H278&amp;"#"&amp;VLOOKUP(G278,章节关卡!$AN$3:$AO$36,2,FALSE)</f>
        <v>1603016#1#16</v>
      </c>
    </row>
    <row r="279" spans="1:17" s="24" customFormat="1" ht="17.100000000000001" customHeight="1" x14ac:dyDescent="0.2">
      <c r="A279" s="14">
        <v>276</v>
      </c>
      <c r="B279" s="14">
        <v>2078</v>
      </c>
      <c r="C279" s="14" t="s">
        <v>1245</v>
      </c>
      <c r="D279" s="14" t="s">
        <v>969</v>
      </c>
      <c r="E279" s="14">
        <v>4</v>
      </c>
      <c r="F279" s="18">
        <f t="shared" si="13"/>
        <v>10000</v>
      </c>
      <c r="G279" s="18">
        <f>INDEX(章节关卡!$D$4:$AA$123,掉落填表!B279-2000,(掉落填表!E279-1)*4+2)</f>
        <v>1603012</v>
      </c>
      <c r="H279" s="18">
        <f t="shared" si="14"/>
        <v>1</v>
      </c>
      <c r="L279" s="18">
        <f>INDEX(章节关卡!$D$4:$AA$123,掉落填表!B279-2000,(掉落填表!E279-1)*4+4)*$W$4</f>
        <v>1</v>
      </c>
      <c r="P279" s="18">
        <f t="shared" si="12"/>
        <v>20780004</v>
      </c>
      <c r="Q279" s="18" t="str">
        <f>G279&amp;"#"&amp;H279&amp;"#"&amp;VLOOKUP(G279,章节关卡!$AN$3:$AO$36,2,FALSE)</f>
        <v>1603012#1#16</v>
      </c>
    </row>
    <row r="280" spans="1:17" ht="17.100000000000001" customHeight="1" x14ac:dyDescent="0.2">
      <c r="A280" s="14">
        <v>277</v>
      </c>
      <c r="B280" s="14">
        <v>2079</v>
      </c>
      <c r="C280" s="14" t="s">
        <v>1246</v>
      </c>
      <c r="D280" s="14" t="s">
        <v>969</v>
      </c>
      <c r="E280" s="14">
        <v>1</v>
      </c>
      <c r="F280" s="18">
        <f t="shared" si="13"/>
        <v>10000</v>
      </c>
      <c r="G280" s="18">
        <f>INDEX(章节关卡!$D$4:$AA$123,掉落填表!B280-2000,(掉落填表!E280-1)*4+2)</f>
        <v>1401002</v>
      </c>
      <c r="H280" s="18">
        <f t="shared" si="14"/>
        <v>800</v>
      </c>
      <c r="L280" s="18">
        <f>INDEX(章节关卡!$D$4:$AA$123,掉落填表!B280-2000,(掉落填表!E280-1)*4+4)*$W$4</f>
        <v>800</v>
      </c>
      <c r="P280" s="18">
        <f t="shared" si="12"/>
        <v>20790001</v>
      </c>
      <c r="Q280" s="18" t="str">
        <f>G280&amp;"#"&amp;H280&amp;"#"&amp;VLOOKUP(G280,章节关卡!$AN$3:$AO$36,2,FALSE)</f>
        <v>1401002#800#14</v>
      </c>
    </row>
    <row r="281" spans="1:17" s="24" customFormat="1" ht="17.100000000000001" customHeight="1" x14ac:dyDescent="0.2">
      <c r="A281" s="14">
        <v>278</v>
      </c>
      <c r="B281" s="14">
        <v>2079</v>
      </c>
      <c r="C281" s="14" t="s">
        <v>1247</v>
      </c>
      <c r="D281" s="14" t="s">
        <v>969</v>
      </c>
      <c r="E281" s="14">
        <v>2</v>
      </c>
      <c r="F281" s="18">
        <f t="shared" si="13"/>
        <v>10000</v>
      </c>
      <c r="G281" s="18">
        <f>INDEX(章节关卡!$D$4:$AA$123,掉落填表!B281-2000,(掉落填表!E281-1)*4+2)</f>
        <v>1401003</v>
      </c>
      <c r="H281" s="18">
        <f t="shared" si="14"/>
        <v>220</v>
      </c>
      <c r="L281" s="18">
        <f>INDEX(章节关卡!$D$4:$AA$123,掉落填表!B281-2000,(掉落填表!E281-1)*4+4)*$W$4</f>
        <v>220</v>
      </c>
      <c r="P281" s="18">
        <f t="shared" si="12"/>
        <v>20790002</v>
      </c>
      <c r="Q281" s="18" t="str">
        <f>G281&amp;"#"&amp;H281&amp;"#"&amp;VLOOKUP(G281,章节关卡!$AN$3:$AO$36,2,FALSE)</f>
        <v>1401003#220#14</v>
      </c>
    </row>
    <row r="282" spans="1:17" s="24" customFormat="1" ht="17.100000000000001" customHeight="1" x14ac:dyDescent="0.2">
      <c r="A282" s="14">
        <v>279</v>
      </c>
      <c r="B282" s="14">
        <v>2079</v>
      </c>
      <c r="C282" s="14" t="s">
        <v>1248</v>
      </c>
      <c r="D282" s="14" t="s">
        <v>969</v>
      </c>
      <c r="E282" s="14">
        <v>3</v>
      </c>
      <c r="F282" s="18">
        <f t="shared" si="13"/>
        <v>10000</v>
      </c>
      <c r="G282" s="18">
        <f>INDEX(章节关卡!$D$4:$AA$123,掉落填表!B282-2000,(掉落填表!E282-1)*4+2)</f>
        <v>1603006</v>
      </c>
      <c r="H282" s="18">
        <f t="shared" si="14"/>
        <v>12</v>
      </c>
      <c r="L282" s="18">
        <f>INDEX(章节关卡!$D$4:$AA$123,掉落填表!B282-2000,(掉落填表!E282-1)*4+4)*$W$4</f>
        <v>12</v>
      </c>
      <c r="P282" s="18">
        <f t="shared" si="12"/>
        <v>20790003</v>
      </c>
      <c r="Q282" s="18" t="str">
        <f>G282&amp;"#"&amp;H282&amp;"#"&amp;VLOOKUP(G282,章节关卡!$AN$3:$AO$36,2,FALSE)</f>
        <v>1603006#12#16</v>
      </c>
    </row>
    <row r="283" spans="1:17" s="24" customFormat="1" ht="17.100000000000001" customHeight="1" x14ac:dyDescent="0.2">
      <c r="A283" s="14">
        <v>280</v>
      </c>
      <c r="B283" s="14">
        <v>2079</v>
      </c>
      <c r="C283" s="14" t="s">
        <v>1249</v>
      </c>
      <c r="D283" s="14" t="s">
        <v>969</v>
      </c>
      <c r="E283" s="14">
        <v>4</v>
      </c>
      <c r="F283" s="18">
        <f t="shared" si="13"/>
        <v>10000</v>
      </c>
      <c r="G283" s="18">
        <f>INDEX(章节关卡!$D$4:$AA$123,掉落填表!B283-2000,(掉落填表!E283-1)*4+2)</f>
        <v>1603014</v>
      </c>
      <c r="H283" s="18">
        <f t="shared" si="14"/>
        <v>1</v>
      </c>
      <c r="L283" s="18">
        <f>INDEX(章节关卡!$D$4:$AA$123,掉落填表!B283-2000,(掉落填表!E283-1)*4+4)*$W$4</f>
        <v>1</v>
      </c>
      <c r="P283" s="18">
        <f t="shared" si="12"/>
        <v>20790004</v>
      </c>
      <c r="Q283" s="18" t="str">
        <f>G283&amp;"#"&amp;H283&amp;"#"&amp;VLOOKUP(G283,章节关卡!$AN$3:$AO$36,2,FALSE)</f>
        <v>1603014#1#16</v>
      </c>
    </row>
    <row r="284" spans="1:17" ht="17.100000000000001" customHeight="1" x14ac:dyDescent="0.2">
      <c r="A284" s="14">
        <v>281</v>
      </c>
      <c r="B284" s="14">
        <v>2080</v>
      </c>
      <c r="C284" s="14" t="s">
        <v>1250</v>
      </c>
      <c r="D284" s="14" t="s">
        <v>969</v>
      </c>
      <c r="E284" s="14">
        <v>1</v>
      </c>
      <c r="F284" s="18">
        <f t="shared" si="13"/>
        <v>10000</v>
      </c>
      <c r="G284" s="18">
        <f>INDEX(章节关卡!$D$4:$AA$123,掉落填表!B284-2000,(掉落填表!E284-1)*4+2)</f>
        <v>1401002</v>
      </c>
      <c r="H284" s="18">
        <f t="shared" si="14"/>
        <v>800</v>
      </c>
      <c r="L284" s="18">
        <f>INDEX(章节关卡!$D$4:$AA$123,掉落填表!B284-2000,(掉落填表!E284-1)*4+4)*$W$4</f>
        <v>800</v>
      </c>
      <c r="P284" s="18">
        <f t="shared" si="12"/>
        <v>20800001</v>
      </c>
      <c r="Q284" s="18" t="str">
        <f>G284&amp;"#"&amp;H284&amp;"#"&amp;VLOOKUP(G284,章节关卡!$AN$3:$AO$36,2,FALSE)</f>
        <v>1401002#800#14</v>
      </c>
    </row>
    <row r="285" spans="1:17" s="24" customFormat="1" ht="17.100000000000001" customHeight="1" x14ac:dyDescent="0.2">
      <c r="A285" s="14">
        <v>282</v>
      </c>
      <c r="B285" s="14">
        <v>2080</v>
      </c>
      <c r="C285" s="14" t="s">
        <v>1251</v>
      </c>
      <c r="D285" s="14" t="s">
        <v>969</v>
      </c>
      <c r="E285" s="14">
        <v>2</v>
      </c>
      <c r="F285" s="18">
        <f t="shared" si="13"/>
        <v>10000</v>
      </c>
      <c r="G285" s="18">
        <f>INDEX(章节关卡!$D$4:$AA$123,掉落填表!B285-2000,(掉落填表!E285-1)*4+2)</f>
        <v>1401004</v>
      </c>
      <c r="H285" s="18">
        <f t="shared" si="14"/>
        <v>220</v>
      </c>
      <c r="L285" s="18">
        <f>INDEX(章节关卡!$D$4:$AA$123,掉落填表!B285-2000,(掉落填表!E285-1)*4+4)*$W$4</f>
        <v>220</v>
      </c>
      <c r="P285" s="18">
        <f t="shared" si="12"/>
        <v>20800002</v>
      </c>
      <c r="Q285" s="18" t="str">
        <f>G285&amp;"#"&amp;H285&amp;"#"&amp;VLOOKUP(G285,章节关卡!$AN$3:$AO$36,2,FALSE)</f>
        <v>1401004#220#14</v>
      </c>
    </row>
    <row r="286" spans="1:17" s="24" customFormat="1" ht="17.100000000000001" customHeight="1" x14ac:dyDescent="0.2">
      <c r="A286" s="14">
        <v>283</v>
      </c>
      <c r="B286" s="14">
        <v>2080</v>
      </c>
      <c r="C286" s="14" t="s">
        <v>1252</v>
      </c>
      <c r="D286" s="14" t="s">
        <v>969</v>
      </c>
      <c r="E286" s="14">
        <v>3</v>
      </c>
      <c r="F286" s="18">
        <f t="shared" si="13"/>
        <v>10000</v>
      </c>
      <c r="G286" s="18">
        <f>INDEX(章节关卡!$D$4:$AA$123,掉落填表!B286-2000,(掉落填表!E286-1)*4+2)</f>
        <v>1603003</v>
      </c>
      <c r="H286" s="18">
        <f t="shared" si="14"/>
        <v>12</v>
      </c>
      <c r="L286" s="18">
        <f>INDEX(章节关卡!$D$4:$AA$123,掉落填表!B286-2000,(掉落填表!E286-1)*4+4)*$W$4</f>
        <v>12</v>
      </c>
      <c r="P286" s="18">
        <f t="shared" si="12"/>
        <v>20800003</v>
      </c>
      <c r="Q286" s="18" t="str">
        <f>G286&amp;"#"&amp;H286&amp;"#"&amp;VLOOKUP(G286,章节关卡!$AN$3:$AO$36,2,FALSE)</f>
        <v>1603003#12#16</v>
      </c>
    </row>
    <row r="287" spans="1:17" s="24" customFormat="1" ht="17.100000000000001" customHeight="1" x14ac:dyDescent="0.2">
      <c r="A287" s="14">
        <v>284</v>
      </c>
      <c r="B287" s="14">
        <v>2080</v>
      </c>
      <c r="C287" s="14" t="s">
        <v>1253</v>
      </c>
      <c r="D287" s="14" t="s">
        <v>969</v>
      </c>
      <c r="E287" s="14">
        <v>4</v>
      </c>
      <c r="F287" s="18">
        <f t="shared" si="13"/>
        <v>10000</v>
      </c>
      <c r="G287" s="18">
        <f>INDEX(章节关卡!$D$4:$AA$123,掉落填表!B287-2000,(掉落填表!E287-1)*4+2)</f>
        <v>1603016</v>
      </c>
      <c r="H287" s="18">
        <f t="shared" si="14"/>
        <v>1</v>
      </c>
      <c r="L287" s="18">
        <f>INDEX(章节关卡!$D$4:$AA$123,掉落填表!B287-2000,(掉落填表!E287-1)*4+4)*$W$4</f>
        <v>1</v>
      </c>
      <c r="P287" s="18">
        <f t="shared" si="12"/>
        <v>20800004</v>
      </c>
      <c r="Q287" s="18" t="str">
        <f>G287&amp;"#"&amp;H287&amp;"#"&amp;VLOOKUP(G287,章节关卡!$AN$3:$AO$36,2,FALSE)</f>
        <v>1603016#1#16</v>
      </c>
    </row>
    <row r="288" spans="1:17" ht="17.100000000000001" customHeight="1" x14ac:dyDescent="0.2">
      <c r="A288" s="14">
        <v>285</v>
      </c>
      <c r="B288" s="14">
        <v>2081</v>
      </c>
      <c r="C288" s="14" t="s">
        <v>1254</v>
      </c>
      <c r="D288" s="14" t="s">
        <v>969</v>
      </c>
      <c r="E288" s="14">
        <v>1</v>
      </c>
      <c r="F288" s="18">
        <f t="shared" si="13"/>
        <v>10000</v>
      </c>
      <c r="G288" s="18">
        <f>INDEX(章节关卡!$D$4:$AA$123,掉落填表!B288-2000,(掉落填表!E288-1)*4+2)</f>
        <v>1401002</v>
      </c>
      <c r="H288" s="18">
        <f t="shared" si="14"/>
        <v>800</v>
      </c>
      <c r="L288" s="18">
        <f>INDEX(章节关卡!$D$4:$AA$123,掉落填表!B288-2000,(掉落填表!E288-1)*4+4)*$W$4</f>
        <v>800</v>
      </c>
      <c r="P288" s="18">
        <f t="shared" si="12"/>
        <v>20810001</v>
      </c>
      <c r="Q288" s="18" t="str">
        <f>G288&amp;"#"&amp;H288&amp;"#"&amp;VLOOKUP(G288,章节关卡!$AN$3:$AO$36,2,FALSE)</f>
        <v>1401002#800#14</v>
      </c>
    </row>
    <row r="289" spans="1:17" s="24" customFormat="1" ht="17.100000000000001" customHeight="1" x14ac:dyDescent="0.2">
      <c r="A289" s="14">
        <v>286</v>
      </c>
      <c r="B289" s="14">
        <v>2081</v>
      </c>
      <c r="C289" s="14" t="s">
        <v>1255</v>
      </c>
      <c r="D289" s="14" t="s">
        <v>969</v>
      </c>
      <c r="E289" s="14">
        <v>2</v>
      </c>
      <c r="F289" s="18">
        <f t="shared" si="13"/>
        <v>10000</v>
      </c>
      <c r="G289" s="18">
        <f>INDEX(章节关卡!$D$4:$AA$123,掉落填表!B289-2000,(掉落填表!E289-1)*4+2)</f>
        <v>1401003</v>
      </c>
      <c r="H289" s="18">
        <f t="shared" si="14"/>
        <v>220</v>
      </c>
      <c r="L289" s="18">
        <f>INDEX(章节关卡!$D$4:$AA$123,掉落填表!B289-2000,(掉落填表!E289-1)*4+4)*$W$4</f>
        <v>220</v>
      </c>
      <c r="P289" s="18">
        <f t="shared" si="12"/>
        <v>20810002</v>
      </c>
      <c r="Q289" s="18" t="str">
        <f>G289&amp;"#"&amp;H289&amp;"#"&amp;VLOOKUP(G289,章节关卡!$AN$3:$AO$36,2,FALSE)</f>
        <v>1401003#220#14</v>
      </c>
    </row>
    <row r="290" spans="1:17" s="24" customFormat="1" ht="17.100000000000001" customHeight="1" x14ac:dyDescent="0.2">
      <c r="A290" s="14">
        <v>287</v>
      </c>
      <c r="B290" s="14">
        <v>2081</v>
      </c>
      <c r="C290" s="14" t="s">
        <v>1256</v>
      </c>
      <c r="D290" s="14" t="s">
        <v>969</v>
      </c>
      <c r="E290" s="14">
        <v>3</v>
      </c>
      <c r="F290" s="18">
        <f t="shared" si="13"/>
        <v>10000</v>
      </c>
      <c r="G290" s="18">
        <f>INDEX(章节关卡!$D$4:$AA$123,掉落填表!B290-2000,(掉落填表!E290-1)*4+2)</f>
        <v>1603006</v>
      </c>
      <c r="H290" s="18">
        <f t="shared" si="14"/>
        <v>12</v>
      </c>
      <c r="L290" s="18">
        <f>INDEX(章节关卡!$D$4:$AA$123,掉落填表!B290-2000,(掉落填表!E290-1)*4+4)*$W$4</f>
        <v>12</v>
      </c>
      <c r="P290" s="18">
        <f t="shared" si="12"/>
        <v>20810003</v>
      </c>
      <c r="Q290" s="18" t="str">
        <f>G290&amp;"#"&amp;H290&amp;"#"&amp;VLOOKUP(G290,章节关卡!$AN$3:$AO$36,2,FALSE)</f>
        <v>1603006#12#16</v>
      </c>
    </row>
    <row r="291" spans="1:17" s="24" customFormat="1" ht="17.100000000000001" customHeight="1" x14ac:dyDescent="0.2">
      <c r="A291" s="14">
        <v>288</v>
      </c>
      <c r="B291" s="14">
        <v>2081</v>
      </c>
      <c r="C291" s="14" t="s">
        <v>1257</v>
      </c>
      <c r="D291" s="14" t="s">
        <v>969</v>
      </c>
      <c r="E291" s="14">
        <v>4</v>
      </c>
      <c r="F291" s="18">
        <f t="shared" si="13"/>
        <v>10000</v>
      </c>
      <c r="G291" s="18">
        <f>INDEX(章节关卡!$D$4:$AA$123,掉落填表!B291-2000,(掉落填表!E291-1)*4+2)</f>
        <v>1603008</v>
      </c>
      <c r="H291" s="18">
        <f t="shared" si="14"/>
        <v>1</v>
      </c>
      <c r="L291" s="18">
        <f>INDEX(章节关卡!$D$4:$AA$123,掉落填表!B291-2000,(掉落填表!E291-1)*4+4)*$W$4</f>
        <v>1</v>
      </c>
      <c r="P291" s="18">
        <f t="shared" si="12"/>
        <v>20810004</v>
      </c>
      <c r="Q291" s="18" t="str">
        <f>G291&amp;"#"&amp;H291&amp;"#"&amp;VLOOKUP(G291,章节关卡!$AN$3:$AO$36,2,FALSE)</f>
        <v>1603008#1#16</v>
      </c>
    </row>
    <row r="292" spans="1:17" ht="17.100000000000001" customHeight="1" x14ac:dyDescent="0.2">
      <c r="A292" s="14">
        <v>289</v>
      </c>
      <c r="B292" s="14">
        <v>2082</v>
      </c>
      <c r="C292" s="14" t="s">
        <v>1258</v>
      </c>
      <c r="D292" s="14" t="s">
        <v>969</v>
      </c>
      <c r="E292" s="14">
        <v>1</v>
      </c>
      <c r="F292" s="18">
        <f t="shared" si="13"/>
        <v>10000</v>
      </c>
      <c r="G292" s="18">
        <f>INDEX(章节关卡!$D$4:$AA$123,掉落填表!B292-2000,(掉落填表!E292-1)*4+2)</f>
        <v>1401002</v>
      </c>
      <c r="H292" s="18">
        <f t="shared" si="14"/>
        <v>800</v>
      </c>
      <c r="L292" s="18">
        <f>INDEX(章节关卡!$D$4:$AA$123,掉落填表!B292-2000,(掉落填表!E292-1)*4+4)*$W$4</f>
        <v>800</v>
      </c>
      <c r="P292" s="18">
        <f t="shared" si="12"/>
        <v>20820001</v>
      </c>
      <c r="Q292" s="18" t="str">
        <f>G292&amp;"#"&amp;H292&amp;"#"&amp;VLOOKUP(G292,章节关卡!$AN$3:$AO$36,2,FALSE)</f>
        <v>1401002#800#14</v>
      </c>
    </row>
    <row r="293" spans="1:17" s="24" customFormat="1" ht="17.100000000000001" customHeight="1" x14ac:dyDescent="0.2">
      <c r="A293" s="14">
        <v>290</v>
      </c>
      <c r="B293" s="14">
        <v>2082</v>
      </c>
      <c r="C293" s="14" t="s">
        <v>1259</v>
      </c>
      <c r="D293" s="14" t="s">
        <v>969</v>
      </c>
      <c r="E293" s="14">
        <v>2</v>
      </c>
      <c r="F293" s="18">
        <f t="shared" si="13"/>
        <v>10000</v>
      </c>
      <c r="G293" s="18">
        <f>INDEX(章节关卡!$D$4:$AA$123,掉落填表!B293-2000,(掉落填表!E293-1)*4+2)</f>
        <v>1401004</v>
      </c>
      <c r="H293" s="18">
        <f t="shared" si="14"/>
        <v>220</v>
      </c>
      <c r="L293" s="18">
        <f>INDEX(章节关卡!$D$4:$AA$123,掉落填表!B293-2000,(掉落填表!E293-1)*4+4)*$W$4</f>
        <v>220</v>
      </c>
      <c r="P293" s="18">
        <f t="shared" si="12"/>
        <v>20820002</v>
      </c>
      <c r="Q293" s="18" t="str">
        <f>G293&amp;"#"&amp;H293&amp;"#"&amp;VLOOKUP(G293,章节关卡!$AN$3:$AO$36,2,FALSE)</f>
        <v>1401004#220#14</v>
      </c>
    </row>
    <row r="294" spans="1:17" s="24" customFormat="1" ht="17.100000000000001" customHeight="1" x14ac:dyDescent="0.2">
      <c r="A294" s="14">
        <v>291</v>
      </c>
      <c r="B294" s="14">
        <v>2082</v>
      </c>
      <c r="C294" s="14" t="s">
        <v>1260</v>
      </c>
      <c r="D294" s="14" t="s">
        <v>969</v>
      </c>
      <c r="E294" s="14">
        <v>3</v>
      </c>
      <c r="F294" s="18">
        <f t="shared" si="13"/>
        <v>10000</v>
      </c>
      <c r="G294" s="18">
        <f>INDEX(章节关卡!$D$4:$AA$123,掉落填表!B294-2000,(掉落填表!E294-1)*4+2)</f>
        <v>1603003</v>
      </c>
      <c r="H294" s="18">
        <f t="shared" si="14"/>
        <v>12</v>
      </c>
      <c r="L294" s="18">
        <f>INDEX(章节关卡!$D$4:$AA$123,掉落填表!B294-2000,(掉落填表!E294-1)*4+4)*$W$4</f>
        <v>12</v>
      </c>
      <c r="P294" s="18">
        <f t="shared" si="12"/>
        <v>20820003</v>
      </c>
      <c r="Q294" s="18" t="str">
        <f>G294&amp;"#"&amp;H294&amp;"#"&amp;VLOOKUP(G294,章节关卡!$AN$3:$AO$36,2,FALSE)</f>
        <v>1603003#12#16</v>
      </c>
    </row>
    <row r="295" spans="1:17" s="24" customFormat="1" ht="17.100000000000001" customHeight="1" x14ac:dyDescent="0.2">
      <c r="A295" s="14">
        <v>292</v>
      </c>
      <c r="B295" s="14">
        <v>2082</v>
      </c>
      <c r="C295" s="14" t="s">
        <v>1261</v>
      </c>
      <c r="D295" s="14" t="s">
        <v>969</v>
      </c>
      <c r="E295" s="14">
        <v>4</v>
      </c>
      <c r="F295" s="18">
        <f t="shared" si="13"/>
        <v>10000</v>
      </c>
      <c r="G295" s="18">
        <f>INDEX(章节关卡!$D$4:$AA$123,掉落填表!B295-2000,(掉落填表!E295-1)*4+2)</f>
        <v>1603010</v>
      </c>
      <c r="H295" s="18">
        <f t="shared" si="14"/>
        <v>1</v>
      </c>
      <c r="L295" s="18">
        <f>INDEX(章节关卡!$D$4:$AA$123,掉落填表!B295-2000,(掉落填表!E295-1)*4+4)*$W$4</f>
        <v>1</v>
      </c>
      <c r="P295" s="18">
        <f t="shared" si="12"/>
        <v>20820004</v>
      </c>
      <c r="Q295" s="18" t="str">
        <f>G295&amp;"#"&amp;H295&amp;"#"&amp;VLOOKUP(G295,章节关卡!$AN$3:$AO$36,2,FALSE)</f>
        <v>1603010#1#16</v>
      </c>
    </row>
    <row r="296" spans="1:17" ht="17.100000000000001" customHeight="1" x14ac:dyDescent="0.2">
      <c r="A296" s="14">
        <v>293</v>
      </c>
      <c r="B296" s="14">
        <v>2083</v>
      </c>
      <c r="C296" s="14" t="s">
        <v>1262</v>
      </c>
      <c r="D296" s="14" t="s">
        <v>969</v>
      </c>
      <c r="E296" s="14">
        <v>1</v>
      </c>
      <c r="F296" s="18">
        <f t="shared" si="13"/>
        <v>10000</v>
      </c>
      <c r="G296" s="18">
        <f>INDEX(章节关卡!$D$4:$AA$123,掉落填表!B296-2000,(掉落填表!E296-1)*4+2)</f>
        <v>1401002</v>
      </c>
      <c r="H296" s="18">
        <f t="shared" si="14"/>
        <v>800</v>
      </c>
      <c r="L296" s="18">
        <f>INDEX(章节关卡!$D$4:$AA$123,掉落填表!B296-2000,(掉落填表!E296-1)*4+4)*$W$4</f>
        <v>800</v>
      </c>
      <c r="P296" s="18">
        <f t="shared" si="12"/>
        <v>20830001</v>
      </c>
      <c r="Q296" s="18" t="str">
        <f>G296&amp;"#"&amp;H296&amp;"#"&amp;VLOOKUP(G296,章节关卡!$AN$3:$AO$36,2,FALSE)</f>
        <v>1401002#800#14</v>
      </c>
    </row>
    <row r="297" spans="1:17" s="24" customFormat="1" ht="17.100000000000001" customHeight="1" x14ac:dyDescent="0.2">
      <c r="A297" s="14">
        <v>294</v>
      </c>
      <c r="B297" s="14">
        <v>2083</v>
      </c>
      <c r="C297" s="14" t="s">
        <v>1263</v>
      </c>
      <c r="D297" s="14" t="s">
        <v>969</v>
      </c>
      <c r="E297" s="14">
        <v>2</v>
      </c>
      <c r="F297" s="18">
        <f t="shared" si="13"/>
        <v>10000</v>
      </c>
      <c r="G297" s="18">
        <f>INDEX(章节关卡!$D$4:$AA$123,掉落填表!B297-2000,(掉落填表!E297-1)*4+2)</f>
        <v>1603008</v>
      </c>
      <c r="H297" s="18">
        <f t="shared" si="14"/>
        <v>1</v>
      </c>
      <c r="L297" s="18">
        <f>INDEX(章节关卡!$D$4:$AA$123,掉落填表!B297-2000,(掉落填表!E297-1)*4+4)*$W$4</f>
        <v>1</v>
      </c>
      <c r="P297" s="18">
        <f t="shared" si="12"/>
        <v>20830002</v>
      </c>
      <c r="Q297" s="18" t="str">
        <f>G297&amp;"#"&amp;H297&amp;"#"&amp;VLOOKUP(G297,章节关卡!$AN$3:$AO$36,2,FALSE)</f>
        <v>1603008#1#16</v>
      </c>
    </row>
    <row r="298" spans="1:17" s="24" customFormat="1" ht="17.100000000000001" customHeight="1" x14ac:dyDescent="0.2">
      <c r="A298" s="14">
        <v>295</v>
      </c>
      <c r="B298" s="14">
        <v>2083</v>
      </c>
      <c r="C298" s="14" t="s">
        <v>1264</v>
      </c>
      <c r="D298" s="14" t="s">
        <v>969</v>
      </c>
      <c r="E298" s="14">
        <v>3</v>
      </c>
      <c r="F298" s="18">
        <f t="shared" si="13"/>
        <v>10000</v>
      </c>
      <c r="G298" s="18">
        <f>INDEX(章节关卡!$D$4:$AA$123,掉落填表!B298-2000,(掉落填表!E298-1)*4+2)</f>
        <v>1603010</v>
      </c>
      <c r="H298" s="18">
        <f t="shared" si="14"/>
        <v>1</v>
      </c>
      <c r="L298" s="18">
        <f>INDEX(章节关卡!$D$4:$AA$123,掉落填表!B298-2000,(掉落填表!E298-1)*4+4)*$W$4</f>
        <v>1</v>
      </c>
      <c r="P298" s="18">
        <f t="shared" si="12"/>
        <v>20830003</v>
      </c>
      <c r="Q298" s="18" t="str">
        <f>G298&amp;"#"&amp;H298&amp;"#"&amp;VLOOKUP(G298,章节关卡!$AN$3:$AO$36,2,FALSE)</f>
        <v>1603010#1#16</v>
      </c>
    </row>
    <row r="299" spans="1:17" s="24" customFormat="1" ht="17.100000000000001" customHeight="1" x14ac:dyDescent="0.2">
      <c r="A299" s="14">
        <v>296</v>
      </c>
      <c r="B299" s="14">
        <v>2083</v>
      </c>
      <c r="C299" s="14" t="s">
        <v>1265</v>
      </c>
      <c r="D299" s="14" t="s">
        <v>969</v>
      </c>
      <c r="E299" s="14">
        <v>4</v>
      </c>
      <c r="F299" s="18">
        <f t="shared" si="13"/>
        <v>10000</v>
      </c>
      <c r="G299" s="18">
        <f>INDEX(章节关卡!$D$4:$AA$123,掉落填表!B299-2000,(掉落填表!E299-1)*4+2)</f>
        <v>1603012</v>
      </c>
      <c r="H299" s="18">
        <f t="shared" si="14"/>
        <v>1</v>
      </c>
      <c r="L299" s="18">
        <f>INDEX(章节关卡!$D$4:$AA$123,掉落填表!B299-2000,(掉落填表!E299-1)*4+4)*$W$4</f>
        <v>1</v>
      </c>
      <c r="P299" s="18">
        <f t="shared" si="12"/>
        <v>20830004</v>
      </c>
      <c r="Q299" s="18" t="str">
        <f>G299&amp;"#"&amp;H299&amp;"#"&amp;VLOOKUP(G299,章节关卡!$AN$3:$AO$36,2,FALSE)</f>
        <v>1603012#1#16</v>
      </c>
    </row>
    <row r="300" spans="1:17" ht="17.100000000000001" customHeight="1" x14ac:dyDescent="0.2">
      <c r="A300" s="14">
        <v>297</v>
      </c>
      <c r="B300" s="14">
        <v>2084</v>
      </c>
      <c r="C300" s="14" t="s">
        <v>1266</v>
      </c>
      <c r="D300" s="14" t="s">
        <v>969</v>
      </c>
      <c r="E300" s="14">
        <v>1</v>
      </c>
      <c r="F300" s="18">
        <f t="shared" si="13"/>
        <v>10000</v>
      </c>
      <c r="G300" s="18">
        <f>INDEX(章节关卡!$D$4:$AA$123,掉落填表!B300-2000,(掉落填表!E300-1)*4+2)</f>
        <v>1401002</v>
      </c>
      <c r="H300" s="18">
        <f t="shared" si="14"/>
        <v>800</v>
      </c>
      <c r="L300" s="18">
        <f>INDEX(章节关卡!$D$4:$AA$123,掉落填表!B300-2000,(掉落填表!E300-1)*4+4)*$W$4</f>
        <v>800</v>
      </c>
      <c r="P300" s="18">
        <f t="shared" si="12"/>
        <v>20840001</v>
      </c>
      <c r="Q300" s="18" t="str">
        <f>G300&amp;"#"&amp;H300&amp;"#"&amp;VLOOKUP(G300,章节关卡!$AN$3:$AO$36,2,FALSE)</f>
        <v>1401002#800#14</v>
      </c>
    </row>
    <row r="301" spans="1:17" s="24" customFormat="1" ht="17.100000000000001" customHeight="1" x14ac:dyDescent="0.2">
      <c r="A301" s="14">
        <v>298</v>
      </c>
      <c r="B301" s="14">
        <v>2084</v>
      </c>
      <c r="C301" s="14" t="s">
        <v>1267</v>
      </c>
      <c r="D301" s="14" t="s">
        <v>969</v>
      </c>
      <c r="E301" s="14">
        <v>2</v>
      </c>
      <c r="F301" s="18">
        <f t="shared" si="13"/>
        <v>10000</v>
      </c>
      <c r="G301" s="18">
        <f>INDEX(章节关卡!$D$4:$AA$123,掉落填表!B301-2000,(掉落填表!E301-1)*4+2)</f>
        <v>1401003</v>
      </c>
      <c r="H301" s="18">
        <f t="shared" si="14"/>
        <v>220</v>
      </c>
      <c r="L301" s="18">
        <f>INDEX(章节关卡!$D$4:$AA$123,掉落填表!B301-2000,(掉落填表!E301-1)*4+4)*$W$4</f>
        <v>220</v>
      </c>
      <c r="P301" s="18">
        <f t="shared" si="12"/>
        <v>20840002</v>
      </c>
      <c r="Q301" s="18" t="str">
        <f>G301&amp;"#"&amp;H301&amp;"#"&amp;VLOOKUP(G301,章节关卡!$AN$3:$AO$36,2,FALSE)</f>
        <v>1401003#220#14</v>
      </c>
    </row>
    <row r="302" spans="1:17" s="24" customFormat="1" ht="17.100000000000001" customHeight="1" x14ac:dyDescent="0.2">
      <c r="A302" s="14">
        <v>299</v>
      </c>
      <c r="B302" s="14">
        <v>2084</v>
      </c>
      <c r="C302" s="14" t="s">
        <v>1268</v>
      </c>
      <c r="D302" s="14" t="s">
        <v>969</v>
      </c>
      <c r="E302" s="14">
        <v>3</v>
      </c>
      <c r="F302" s="18">
        <f t="shared" si="13"/>
        <v>10000</v>
      </c>
      <c r="G302" s="18">
        <f>INDEX(章节关卡!$D$4:$AA$123,掉落填表!B302-2000,(掉落填表!E302-1)*4+2)</f>
        <v>1603006</v>
      </c>
      <c r="H302" s="18">
        <f t="shared" si="14"/>
        <v>12</v>
      </c>
      <c r="L302" s="18">
        <f>INDEX(章节关卡!$D$4:$AA$123,掉落填表!B302-2000,(掉落填表!E302-1)*4+4)*$W$4</f>
        <v>12</v>
      </c>
      <c r="P302" s="18">
        <f t="shared" si="12"/>
        <v>20840003</v>
      </c>
      <c r="Q302" s="18" t="str">
        <f>G302&amp;"#"&amp;H302&amp;"#"&amp;VLOOKUP(G302,章节关卡!$AN$3:$AO$36,2,FALSE)</f>
        <v>1603006#12#16</v>
      </c>
    </row>
    <row r="303" spans="1:17" s="24" customFormat="1" ht="17.100000000000001" customHeight="1" x14ac:dyDescent="0.2">
      <c r="A303" s="14">
        <v>300</v>
      </c>
      <c r="B303" s="14">
        <v>2084</v>
      </c>
      <c r="C303" s="14" t="s">
        <v>1269</v>
      </c>
      <c r="D303" s="14" t="s">
        <v>969</v>
      </c>
      <c r="E303" s="14">
        <v>4</v>
      </c>
      <c r="F303" s="18">
        <f t="shared" si="13"/>
        <v>10000</v>
      </c>
      <c r="G303" s="18">
        <f>INDEX(章节关卡!$D$4:$AA$123,掉落填表!B303-2000,(掉落填表!E303-1)*4+2)</f>
        <v>1603014</v>
      </c>
      <c r="H303" s="18">
        <f t="shared" si="14"/>
        <v>1</v>
      </c>
      <c r="L303" s="18">
        <f>INDEX(章节关卡!$D$4:$AA$123,掉落填表!B303-2000,(掉落填表!E303-1)*4+4)*$W$4</f>
        <v>1</v>
      </c>
      <c r="P303" s="18">
        <f t="shared" si="12"/>
        <v>20840004</v>
      </c>
      <c r="Q303" s="18" t="str">
        <f>G303&amp;"#"&amp;H303&amp;"#"&amp;VLOOKUP(G303,章节关卡!$AN$3:$AO$36,2,FALSE)</f>
        <v>1603014#1#16</v>
      </c>
    </row>
    <row r="304" spans="1:17" ht="17.100000000000001" customHeight="1" x14ac:dyDescent="0.2">
      <c r="A304" s="14">
        <v>301</v>
      </c>
      <c r="B304" s="14">
        <v>2085</v>
      </c>
      <c r="C304" s="14" t="s">
        <v>1270</v>
      </c>
      <c r="D304" s="14" t="s">
        <v>969</v>
      </c>
      <c r="E304" s="14">
        <v>1</v>
      </c>
      <c r="F304" s="18">
        <f t="shared" si="13"/>
        <v>10000</v>
      </c>
      <c r="G304" s="18">
        <f>INDEX(章节关卡!$D$4:$AA$123,掉落填表!B304-2000,(掉落填表!E304-1)*4+2)</f>
        <v>1401002</v>
      </c>
      <c r="H304" s="18">
        <f t="shared" si="14"/>
        <v>800</v>
      </c>
      <c r="L304" s="18">
        <f>INDEX(章节关卡!$D$4:$AA$123,掉落填表!B304-2000,(掉落填表!E304-1)*4+4)*$W$4</f>
        <v>800</v>
      </c>
      <c r="P304" s="18">
        <f t="shared" si="12"/>
        <v>20850001</v>
      </c>
      <c r="Q304" s="18" t="str">
        <f>G304&amp;"#"&amp;H304&amp;"#"&amp;VLOOKUP(G304,章节关卡!$AN$3:$AO$36,2,FALSE)</f>
        <v>1401002#800#14</v>
      </c>
    </row>
    <row r="305" spans="1:17" s="24" customFormat="1" ht="17.100000000000001" customHeight="1" x14ac:dyDescent="0.2">
      <c r="A305" s="14">
        <v>302</v>
      </c>
      <c r="B305" s="14">
        <v>2085</v>
      </c>
      <c r="C305" s="14" t="s">
        <v>1271</v>
      </c>
      <c r="D305" s="14" t="s">
        <v>969</v>
      </c>
      <c r="E305" s="14">
        <v>2</v>
      </c>
      <c r="F305" s="18">
        <f t="shared" si="13"/>
        <v>10000</v>
      </c>
      <c r="G305" s="18">
        <f>INDEX(章节关卡!$D$4:$AA$123,掉落填表!B305-2000,(掉落填表!E305-1)*4+2)</f>
        <v>1401004</v>
      </c>
      <c r="H305" s="18">
        <f t="shared" si="14"/>
        <v>220</v>
      </c>
      <c r="L305" s="18">
        <f>INDEX(章节关卡!$D$4:$AA$123,掉落填表!B305-2000,(掉落填表!E305-1)*4+4)*$W$4</f>
        <v>220</v>
      </c>
      <c r="P305" s="18">
        <f t="shared" si="12"/>
        <v>20850002</v>
      </c>
      <c r="Q305" s="18" t="str">
        <f>G305&amp;"#"&amp;H305&amp;"#"&amp;VLOOKUP(G305,章节关卡!$AN$3:$AO$36,2,FALSE)</f>
        <v>1401004#220#14</v>
      </c>
    </row>
    <row r="306" spans="1:17" s="24" customFormat="1" ht="17.100000000000001" customHeight="1" x14ac:dyDescent="0.2">
      <c r="A306" s="14">
        <v>303</v>
      </c>
      <c r="B306" s="14">
        <v>2085</v>
      </c>
      <c r="C306" s="14" t="s">
        <v>1272</v>
      </c>
      <c r="D306" s="14" t="s">
        <v>969</v>
      </c>
      <c r="E306" s="14">
        <v>3</v>
      </c>
      <c r="F306" s="18">
        <f t="shared" si="13"/>
        <v>10000</v>
      </c>
      <c r="G306" s="18">
        <f>INDEX(章节关卡!$D$4:$AA$123,掉落填表!B306-2000,(掉落填表!E306-1)*4+2)</f>
        <v>1603003</v>
      </c>
      <c r="H306" s="18">
        <f t="shared" si="14"/>
        <v>12</v>
      </c>
      <c r="L306" s="18">
        <f>INDEX(章节关卡!$D$4:$AA$123,掉落填表!B306-2000,(掉落填表!E306-1)*4+4)*$W$4</f>
        <v>12</v>
      </c>
      <c r="P306" s="18">
        <f t="shared" si="12"/>
        <v>20850003</v>
      </c>
      <c r="Q306" s="18" t="str">
        <f>G306&amp;"#"&amp;H306&amp;"#"&amp;VLOOKUP(G306,章节关卡!$AN$3:$AO$36,2,FALSE)</f>
        <v>1603003#12#16</v>
      </c>
    </row>
    <row r="307" spans="1:17" s="24" customFormat="1" ht="17.100000000000001" customHeight="1" x14ac:dyDescent="0.2">
      <c r="A307" s="14">
        <v>304</v>
      </c>
      <c r="B307" s="14">
        <v>2085</v>
      </c>
      <c r="C307" s="14" t="s">
        <v>1273</v>
      </c>
      <c r="D307" s="14" t="s">
        <v>969</v>
      </c>
      <c r="E307" s="14">
        <v>4</v>
      </c>
      <c r="F307" s="18">
        <f t="shared" si="13"/>
        <v>10000</v>
      </c>
      <c r="G307" s="18">
        <f>INDEX(章节关卡!$D$4:$AA$123,掉落填表!B307-2000,(掉落填表!E307-1)*4+2)</f>
        <v>1603016</v>
      </c>
      <c r="H307" s="18">
        <f t="shared" si="14"/>
        <v>1</v>
      </c>
      <c r="L307" s="18">
        <f>INDEX(章节关卡!$D$4:$AA$123,掉落填表!B307-2000,(掉落填表!E307-1)*4+4)*$W$4</f>
        <v>1</v>
      </c>
      <c r="P307" s="18">
        <f t="shared" si="12"/>
        <v>20850004</v>
      </c>
      <c r="Q307" s="18" t="str">
        <f>G307&amp;"#"&amp;H307&amp;"#"&amp;VLOOKUP(G307,章节关卡!$AN$3:$AO$36,2,FALSE)</f>
        <v>1603016#1#16</v>
      </c>
    </row>
    <row r="308" spans="1:17" ht="17.100000000000001" customHeight="1" x14ac:dyDescent="0.2">
      <c r="A308" s="14">
        <v>305</v>
      </c>
      <c r="B308" s="14">
        <v>2086</v>
      </c>
      <c r="C308" s="14" t="s">
        <v>1274</v>
      </c>
      <c r="D308" s="14" t="s">
        <v>969</v>
      </c>
      <c r="E308" s="14">
        <v>1</v>
      </c>
      <c r="F308" s="18">
        <f t="shared" si="13"/>
        <v>10000</v>
      </c>
      <c r="G308" s="18">
        <f>INDEX(章节关卡!$D$4:$AA$123,掉落填表!B308-2000,(掉落填表!E308-1)*4+2)</f>
        <v>1401002</v>
      </c>
      <c r="H308" s="18">
        <f t="shared" si="14"/>
        <v>800</v>
      </c>
      <c r="L308" s="18">
        <f>INDEX(章节关卡!$D$4:$AA$123,掉落填表!B308-2000,(掉落填表!E308-1)*4+4)*$W$4</f>
        <v>800</v>
      </c>
      <c r="P308" s="18">
        <f t="shared" si="12"/>
        <v>20860001</v>
      </c>
      <c r="Q308" s="18" t="str">
        <f>G308&amp;"#"&amp;H308&amp;"#"&amp;VLOOKUP(G308,章节关卡!$AN$3:$AO$36,2,FALSE)</f>
        <v>1401002#800#14</v>
      </c>
    </row>
    <row r="309" spans="1:17" s="24" customFormat="1" ht="17.100000000000001" customHeight="1" x14ac:dyDescent="0.2">
      <c r="A309" s="14">
        <v>306</v>
      </c>
      <c r="B309" s="14">
        <v>2086</v>
      </c>
      <c r="C309" s="14" t="s">
        <v>1275</v>
      </c>
      <c r="D309" s="14" t="s">
        <v>969</v>
      </c>
      <c r="E309" s="14">
        <v>2</v>
      </c>
      <c r="F309" s="18">
        <f t="shared" si="13"/>
        <v>10000</v>
      </c>
      <c r="G309" s="18">
        <f>INDEX(章节关卡!$D$4:$AA$123,掉落填表!B309-2000,(掉落填表!E309-1)*4+2)</f>
        <v>1401003</v>
      </c>
      <c r="H309" s="18">
        <f t="shared" si="14"/>
        <v>220</v>
      </c>
      <c r="L309" s="18">
        <f>INDEX(章节关卡!$D$4:$AA$123,掉落填表!B309-2000,(掉落填表!E309-1)*4+4)*$W$4</f>
        <v>220</v>
      </c>
      <c r="P309" s="18">
        <f t="shared" si="12"/>
        <v>20860002</v>
      </c>
      <c r="Q309" s="18" t="str">
        <f>G309&amp;"#"&amp;H309&amp;"#"&amp;VLOOKUP(G309,章节关卡!$AN$3:$AO$36,2,FALSE)</f>
        <v>1401003#220#14</v>
      </c>
    </row>
    <row r="310" spans="1:17" s="24" customFormat="1" ht="17.100000000000001" customHeight="1" x14ac:dyDescent="0.2">
      <c r="A310" s="14">
        <v>307</v>
      </c>
      <c r="B310" s="14">
        <v>2086</v>
      </c>
      <c r="C310" s="14" t="s">
        <v>1276</v>
      </c>
      <c r="D310" s="14" t="s">
        <v>969</v>
      </c>
      <c r="E310" s="14">
        <v>3</v>
      </c>
      <c r="F310" s="18">
        <f t="shared" si="13"/>
        <v>10000</v>
      </c>
      <c r="G310" s="18">
        <f>INDEX(章节关卡!$D$4:$AA$123,掉落填表!B310-2000,(掉落填表!E310-1)*4+2)</f>
        <v>1603006</v>
      </c>
      <c r="H310" s="18">
        <f t="shared" si="14"/>
        <v>12</v>
      </c>
      <c r="L310" s="18">
        <f>INDEX(章节关卡!$D$4:$AA$123,掉落填表!B310-2000,(掉落填表!E310-1)*4+4)*$W$4</f>
        <v>12</v>
      </c>
      <c r="P310" s="18">
        <f t="shared" si="12"/>
        <v>20860003</v>
      </c>
      <c r="Q310" s="18" t="str">
        <f>G310&amp;"#"&amp;H310&amp;"#"&amp;VLOOKUP(G310,章节关卡!$AN$3:$AO$36,2,FALSE)</f>
        <v>1603006#12#16</v>
      </c>
    </row>
    <row r="311" spans="1:17" s="24" customFormat="1" ht="17.100000000000001" customHeight="1" x14ac:dyDescent="0.2">
      <c r="A311" s="14">
        <v>308</v>
      </c>
      <c r="B311" s="14">
        <v>2086</v>
      </c>
      <c r="C311" s="14" t="s">
        <v>1277</v>
      </c>
      <c r="D311" s="14" t="s">
        <v>969</v>
      </c>
      <c r="E311" s="14">
        <v>4</v>
      </c>
      <c r="F311" s="18">
        <f t="shared" si="13"/>
        <v>10000</v>
      </c>
      <c r="G311" s="18">
        <f>INDEX(章节关卡!$D$4:$AA$123,掉落填表!B311-2000,(掉落填表!E311-1)*4+2)</f>
        <v>1603008</v>
      </c>
      <c r="H311" s="18">
        <f t="shared" si="14"/>
        <v>1</v>
      </c>
      <c r="L311" s="18">
        <f>INDEX(章节关卡!$D$4:$AA$123,掉落填表!B311-2000,(掉落填表!E311-1)*4+4)*$W$4</f>
        <v>1</v>
      </c>
      <c r="P311" s="18">
        <f t="shared" si="12"/>
        <v>20860004</v>
      </c>
      <c r="Q311" s="18" t="str">
        <f>G311&amp;"#"&amp;H311&amp;"#"&amp;VLOOKUP(G311,章节关卡!$AN$3:$AO$36,2,FALSE)</f>
        <v>1603008#1#16</v>
      </c>
    </row>
    <row r="312" spans="1:17" ht="17.100000000000001" customHeight="1" x14ac:dyDescent="0.2">
      <c r="A312" s="14">
        <v>309</v>
      </c>
      <c r="B312" s="14">
        <v>2087</v>
      </c>
      <c r="C312" s="14" t="s">
        <v>1278</v>
      </c>
      <c r="D312" s="14" t="s">
        <v>969</v>
      </c>
      <c r="E312" s="14">
        <v>1</v>
      </c>
      <c r="F312" s="18">
        <f t="shared" si="13"/>
        <v>10000</v>
      </c>
      <c r="G312" s="18">
        <f>INDEX(章节关卡!$D$4:$AA$123,掉落填表!B312-2000,(掉落填表!E312-1)*4+2)</f>
        <v>1401002</v>
      </c>
      <c r="H312" s="18">
        <f t="shared" si="14"/>
        <v>800</v>
      </c>
      <c r="L312" s="18">
        <f>INDEX(章节关卡!$D$4:$AA$123,掉落填表!B312-2000,(掉落填表!E312-1)*4+4)*$W$4</f>
        <v>800</v>
      </c>
      <c r="P312" s="18">
        <f t="shared" si="12"/>
        <v>20870001</v>
      </c>
      <c r="Q312" s="18" t="str">
        <f>G312&amp;"#"&amp;H312&amp;"#"&amp;VLOOKUP(G312,章节关卡!$AN$3:$AO$36,2,FALSE)</f>
        <v>1401002#800#14</v>
      </c>
    </row>
    <row r="313" spans="1:17" s="24" customFormat="1" ht="17.100000000000001" customHeight="1" x14ac:dyDescent="0.2">
      <c r="A313" s="14">
        <v>310</v>
      </c>
      <c r="B313" s="14">
        <v>2087</v>
      </c>
      <c r="C313" s="14" t="s">
        <v>1279</v>
      </c>
      <c r="D313" s="14" t="s">
        <v>969</v>
      </c>
      <c r="E313" s="14">
        <v>2</v>
      </c>
      <c r="F313" s="18">
        <f t="shared" si="13"/>
        <v>10000</v>
      </c>
      <c r="G313" s="18">
        <f>INDEX(章节关卡!$D$4:$AA$123,掉落填表!B313-2000,(掉落填表!E313-1)*4+2)</f>
        <v>1401004</v>
      </c>
      <c r="H313" s="18">
        <f t="shared" si="14"/>
        <v>220</v>
      </c>
      <c r="L313" s="18">
        <f>INDEX(章节关卡!$D$4:$AA$123,掉落填表!B313-2000,(掉落填表!E313-1)*4+4)*$W$4</f>
        <v>220</v>
      </c>
      <c r="P313" s="18">
        <f t="shared" si="12"/>
        <v>20870002</v>
      </c>
      <c r="Q313" s="18" t="str">
        <f>G313&amp;"#"&amp;H313&amp;"#"&amp;VLOOKUP(G313,章节关卡!$AN$3:$AO$36,2,FALSE)</f>
        <v>1401004#220#14</v>
      </c>
    </row>
    <row r="314" spans="1:17" s="24" customFormat="1" ht="17.100000000000001" customHeight="1" x14ac:dyDescent="0.2">
      <c r="A314" s="14">
        <v>311</v>
      </c>
      <c r="B314" s="14">
        <v>2087</v>
      </c>
      <c r="C314" s="14" t="s">
        <v>1280</v>
      </c>
      <c r="D314" s="14" t="s">
        <v>969</v>
      </c>
      <c r="E314" s="14">
        <v>3</v>
      </c>
      <c r="F314" s="18">
        <f t="shared" si="13"/>
        <v>10000</v>
      </c>
      <c r="G314" s="18">
        <f>INDEX(章节关卡!$D$4:$AA$123,掉落填表!B314-2000,(掉落填表!E314-1)*4+2)</f>
        <v>1603003</v>
      </c>
      <c r="H314" s="18">
        <f t="shared" si="14"/>
        <v>12</v>
      </c>
      <c r="L314" s="18">
        <f>INDEX(章节关卡!$D$4:$AA$123,掉落填表!B314-2000,(掉落填表!E314-1)*4+4)*$W$4</f>
        <v>12</v>
      </c>
      <c r="P314" s="18">
        <f t="shared" si="12"/>
        <v>20870003</v>
      </c>
      <c r="Q314" s="18" t="str">
        <f>G314&amp;"#"&amp;H314&amp;"#"&amp;VLOOKUP(G314,章节关卡!$AN$3:$AO$36,2,FALSE)</f>
        <v>1603003#12#16</v>
      </c>
    </row>
    <row r="315" spans="1:17" s="24" customFormat="1" ht="17.100000000000001" customHeight="1" x14ac:dyDescent="0.2">
      <c r="A315" s="14">
        <v>312</v>
      </c>
      <c r="B315" s="14">
        <v>2087</v>
      </c>
      <c r="C315" s="14" t="s">
        <v>1281</v>
      </c>
      <c r="D315" s="14" t="s">
        <v>969</v>
      </c>
      <c r="E315" s="14">
        <v>4</v>
      </c>
      <c r="F315" s="18">
        <f t="shared" si="13"/>
        <v>10000</v>
      </c>
      <c r="G315" s="18">
        <f>INDEX(章节关卡!$D$4:$AA$123,掉落填表!B315-2000,(掉落填表!E315-1)*4+2)</f>
        <v>1603010</v>
      </c>
      <c r="H315" s="18">
        <f t="shared" si="14"/>
        <v>1</v>
      </c>
      <c r="L315" s="18">
        <f>INDEX(章节关卡!$D$4:$AA$123,掉落填表!B315-2000,(掉落填表!E315-1)*4+4)*$W$4</f>
        <v>1</v>
      </c>
      <c r="P315" s="18">
        <f t="shared" si="12"/>
        <v>20870004</v>
      </c>
      <c r="Q315" s="18" t="str">
        <f>G315&amp;"#"&amp;H315&amp;"#"&amp;VLOOKUP(G315,章节关卡!$AN$3:$AO$36,2,FALSE)</f>
        <v>1603010#1#16</v>
      </c>
    </row>
    <row r="316" spans="1:17" ht="17.100000000000001" customHeight="1" x14ac:dyDescent="0.2">
      <c r="A316" s="14">
        <v>313</v>
      </c>
      <c r="B316" s="14">
        <v>2088</v>
      </c>
      <c r="C316" s="14" t="s">
        <v>1282</v>
      </c>
      <c r="D316" s="14" t="s">
        <v>969</v>
      </c>
      <c r="E316" s="14">
        <v>1</v>
      </c>
      <c r="F316" s="18">
        <f t="shared" si="13"/>
        <v>10000</v>
      </c>
      <c r="G316" s="18">
        <f>INDEX(章节关卡!$D$4:$AA$123,掉落填表!B316-2000,(掉落填表!E316-1)*4+2)</f>
        <v>1401002</v>
      </c>
      <c r="H316" s="18">
        <f t="shared" si="14"/>
        <v>800</v>
      </c>
      <c r="L316" s="18">
        <f>INDEX(章节关卡!$D$4:$AA$123,掉落填表!B316-2000,(掉落填表!E316-1)*4+4)*$W$4</f>
        <v>800</v>
      </c>
      <c r="P316" s="18">
        <f t="shared" si="12"/>
        <v>20880001</v>
      </c>
      <c r="Q316" s="18" t="str">
        <f>G316&amp;"#"&amp;H316&amp;"#"&amp;VLOOKUP(G316,章节关卡!$AN$3:$AO$36,2,FALSE)</f>
        <v>1401002#800#14</v>
      </c>
    </row>
    <row r="317" spans="1:17" s="24" customFormat="1" ht="17.100000000000001" customHeight="1" x14ac:dyDescent="0.2">
      <c r="A317" s="14">
        <v>314</v>
      </c>
      <c r="B317" s="14">
        <v>2088</v>
      </c>
      <c r="C317" s="14" t="s">
        <v>1283</v>
      </c>
      <c r="D317" s="14" t="s">
        <v>969</v>
      </c>
      <c r="E317" s="14">
        <v>2</v>
      </c>
      <c r="F317" s="18">
        <f t="shared" si="13"/>
        <v>10000</v>
      </c>
      <c r="G317" s="18">
        <f>INDEX(章节关卡!$D$4:$AA$123,掉落填表!B317-2000,(掉落填表!E317-1)*4+2)</f>
        <v>1603006</v>
      </c>
      <c r="H317" s="18">
        <f t="shared" si="14"/>
        <v>12</v>
      </c>
      <c r="L317" s="18">
        <f>INDEX(章节关卡!$D$4:$AA$123,掉落填表!B317-2000,(掉落填表!E317-1)*4+4)*$W$4</f>
        <v>12</v>
      </c>
      <c r="P317" s="18">
        <f t="shared" si="12"/>
        <v>20880002</v>
      </c>
      <c r="Q317" s="18" t="str">
        <f>G317&amp;"#"&amp;H317&amp;"#"&amp;VLOOKUP(G317,章节关卡!$AN$3:$AO$36,2,FALSE)</f>
        <v>1603006#12#16</v>
      </c>
    </row>
    <row r="318" spans="1:17" s="24" customFormat="1" ht="17.100000000000001" customHeight="1" x14ac:dyDescent="0.2">
      <c r="A318" s="14">
        <v>315</v>
      </c>
      <c r="B318" s="14">
        <v>2088</v>
      </c>
      <c r="C318" s="14" t="s">
        <v>1284</v>
      </c>
      <c r="D318" s="14" t="s">
        <v>969</v>
      </c>
      <c r="E318" s="14">
        <v>3</v>
      </c>
      <c r="F318" s="18">
        <f t="shared" si="13"/>
        <v>10000</v>
      </c>
      <c r="G318" s="18">
        <f>INDEX(章节关卡!$D$4:$AA$123,掉落填表!B318-2000,(掉落填表!E318-1)*4+2)</f>
        <v>1603006</v>
      </c>
      <c r="H318" s="18">
        <f t="shared" si="14"/>
        <v>12</v>
      </c>
      <c r="L318" s="18">
        <f>INDEX(章节关卡!$D$4:$AA$123,掉落填表!B318-2000,(掉落填表!E318-1)*4+4)*$W$4</f>
        <v>12</v>
      </c>
      <c r="P318" s="18">
        <f t="shared" si="12"/>
        <v>20880003</v>
      </c>
      <c r="Q318" s="18" t="str">
        <f>G318&amp;"#"&amp;H318&amp;"#"&amp;VLOOKUP(G318,章节关卡!$AN$3:$AO$36,2,FALSE)</f>
        <v>1603006#12#16</v>
      </c>
    </row>
    <row r="319" spans="1:17" s="24" customFormat="1" ht="17.100000000000001" customHeight="1" x14ac:dyDescent="0.2">
      <c r="A319" s="14">
        <v>316</v>
      </c>
      <c r="B319" s="14">
        <v>2088</v>
      </c>
      <c r="C319" s="14" t="s">
        <v>1285</v>
      </c>
      <c r="D319" s="14" t="s">
        <v>969</v>
      </c>
      <c r="E319" s="14">
        <v>4</v>
      </c>
      <c r="F319" s="18">
        <f t="shared" si="13"/>
        <v>10000</v>
      </c>
      <c r="G319" s="18">
        <f>INDEX(章节关卡!$D$4:$AA$123,掉落填表!B319-2000,(掉落填表!E319-1)*4+2)</f>
        <v>1603016</v>
      </c>
      <c r="H319" s="18">
        <f t="shared" si="14"/>
        <v>1</v>
      </c>
      <c r="L319" s="18">
        <f>INDEX(章节关卡!$D$4:$AA$123,掉落填表!B319-2000,(掉落填表!E319-1)*4+4)*$W$4</f>
        <v>1</v>
      </c>
      <c r="P319" s="18">
        <f t="shared" si="12"/>
        <v>20880004</v>
      </c>
      <c r="Q319" s="18" t="str">
        <f>G319&amp;"#"&amp;H319&amp;"#"&amp;VLOOKUP(G319,章节关卡!$AN$3:$AO$36,2,FALSE)</f>
        <v>1603016#1#16</v>
      </c>
    </row>
    <row r="320" spans="1:17" ht="17.100000000000001" customHeight="1" x14ac:dyDescent="0.2">
      <c r="A320" s="14">
        <v>317</v>
      </c>
      <c r="B320" s="14">
        <v>2089</v>
      </c>
      <c r="C320" s="14" t="s">
        <v>1286</v>
      </c>
      <c r="D320" s="14" t="s">
        <v>969</v>
      </c>
      <c r="E320" s="14">
        <v>1</v>
      </c>
      <c r="F320" s="18">
        <f t="shared" si="13"/>
        <v>10000</v>
      </c>
      <c r="G320" s="18">
        <f>INDEX(章节关卡!$D$4:$AA$123,掉落填表!B320-2000,(掉落填表!E320-1)*4+2)</f>
        <v>1401002</v>
      </c>
      <c r="H320" s="18">
        <f t="shared" si="14"/>
        <v>800</v>
      </c>
      <c r="L320" s="18">
        <f>INDEX(章节关卡!$D$4:$AA$123,掉落填表!B320-2000,(掉落填表!E320-1)*4+4)*$W$4</f>
        <v>800</v>
      </c>
      <c r="P320" s="18">
        <f t="shared" si="12"/>
        <v>20890001</v>
      </c>
      <c r="Q320" s="18" t="str">
        <f>G320&amp;"#"&amp;H320&amp;"#"&amp;VLOOKUP(G320,章节关卡!$AN$3:$AO$36,2,FALSE)</f>
        <v>1401002#800#14</v>
      </c>
    </row>
    <row r="321" spans="1:17" s="24" customFormat="1" ht="17.100000000000001" customHeight="1" x14ac:dyDescent="0.2">
      <c r="A321" s="14">
        <v>318</v>
      </c>
      <c r="B321" s="14">
        <v>2089</v>
      </c>
      <c r="C321" s="14" t="s">
        <v>1287</v>
      </c>
      <c r="D321" s="14" t="s">
        <v>969</v>
      </c>
      <c r="E321" s="14">
        <v>2</v>
      </c>
      <c r="F321" s="18">
        <f t="shared" si="13"/>
        <v>10000</v>
      </c>
      <c r="G321" s="18">
        <f>INDEX(章节关卡!$D$4:$AA$123,掉落填表!B321-2000,(掉落填表!E321-1)*4+2)</f>
        <v>1401004</v>
      </c>
      <c r="H321" s="18">
        <f t="shared" si="14"/>
        <v>220</v>
      </c>
      <c r="L321" s="18">
        <f>INDEX(章节关卡!$D$4:$AA$123,掉落填表!B321-2000,(掉落填表!E321-1)*4+4)*$W$4</f>
        <v>220</v>
      </c>
      <c r="P321" s="18">
        <f t="shared" si="12"/>
        <v>20890002</v>
      </c>
      <c r="Q321" s="18" t="str">
        <f>G321&amp;"#"&amp;H321&amp;"#"&amp;VLOOKUP(G321,章节关卡!$AN$3:$AO$36,2,FALSE)</f>
        <v>1401004#220#14</v>
      </c>
    </row>
    <row r="322" spans="1:17" s="24" customFormat="1" ht="17.100000000000001" customHeight="1" x14ac:dyDescent="0.2">
      <c r="A322" s="14">
        <v>319</v>
      </c>
      <c r="B322" s="14">
        <v>2089</v>
      </c>
      <c r="C322" s="14" t="s">
        <v>1288</v>
      </c>
      <c r="D322" s="14" t="s">
        <v>969</v>
      </c>
      <c r="E322" s="14">
        <v>3</v>
      </c>
      <c r="F322" s="18">
        <f t="shared" si="13"/>
        <v>10000</v>
      </c>
      <c r="G322" s="18">
        <f>INDEX(章节关卡!$D$4:$AA$123,掉落填表!B322-2000,(掉落填表!E322-1)*4+2)</f>
        <v>1401003</v>
      </c>
      <c r="H322" s="18">
        <f t="shared" si="14"/>
        <v>220</v>
      </c>
      <c r="L322" s="18">
        <f>INDEX(章节关卡!$D$4:$AA$123,掉落填表!B322-2000,(掉落填表!E322-1)*4+4)*$W$4</f>
        <v>220</v>
      </c>
      <c r="P322" s="18">
        <f t="shared" si="12"/>
        <v>20890003</v>
      </c>
      <c r="Q322" s="18" t="str">
        <f>G322&amp;"#"&amp;H322&amp;"#"&amp;VLOOKUP(G322,章节关卡!$AN$3:$AO$36,2,FALSE)</f>
        <v>1401003#220#14</v>
      </c>
    </row>
    <row r="323" spans="1:17" s="24" customFormat="1" ht="17.100000000000001" customHeight="1" x14ac:dyDescent="0.2">
      <c r="A323" s="14">
        <v>320</v>
      </c>
      <c r="B323" s="14">
        <v>2089</v>
      </c>
      <c r="C323" s="14" t="s">
        <v>1289</v>
      </c>
      <c r="D323" s="14" t="s">
        <v>969</v>
      </c>
      <c r="E323" s="14">
        <v>4</v>
      </c>
      <c r="F323" s="18">
        <f t="shared" si="13"/>
        <v>10000</v>
      </c>
      <c r="G323" s="18">
        <f>INDEX(章节关卡!$D$4:$AA$123,掉落填表!B323-2000,(掉落填表!E323-1)*4+2)</f>
        <v>1603014</v>
      </c>
      <c r="H323" s="18">
        <f t="shared" si="14"/>
        <v>1</v>
      </c>
      <c r="L323" s="18">
        <f>INDEX(章节关卡!$D$4:$AA$123,掉落填表!B323-2000,(掉落填表!E323-1)*4+4)*$W$4</f>
        <v>1</v>
      </c>
      <c r="P323" s="18">
        <f t="shared" si="12"/>
        <v>20890004</v>
      </c>
      <c r="Q323" s="18" t="str">
        <f>G323&amp;"#"&amp;H323&amp;"#"&amp;VLOOKUP(G323,章节关卡!$AN$3:$AO$36,2,FALSE)</f>
        <v>1603014#1#16</v>
      </c>
    </row>
    <row r="324" spans="1:17" ht="17.100000000000001" customHeight="1" x14ac:dyDescent="0.2">
      <c r="A324" s="14">
        <v>321</v>
      </c>
      <c r="B324" s="14">
        <v>2090</v>
      </c>
      <c r="C324" s="14" t="s">
        <v>1290</v>
      </c>
      <c r="D324" s="14" t="s">
        <v>969</v>
      </c>
      <c r="E324" s="14">
        <v>1</v>
      </c>
      <c r="F324" s="18">
        <f t="shared" si="13"/>
        <v>10000</v>
      </c>
      <c r="G324" s="18">
        <f>INDEX(章节关卡!$D$4:$AA$123,掉落填表!B324-2000,(掉落填表!E324-1)*4+2)</f>
        <v>1401002</v>
      </c>
      <c r="H324" s="18">
        <f t="shared" si="14"/>
        <v>800</v>
      </c>
      <c r="L324" s="18">
        <f>INDEX(章节关卡!$D$4:$AA$123,掉落填表!B324-2000,(掉落填表!E324-1)*4+4)*$W$4</f>
        <v>800</v>
      </c>
      <c r="P324" s="18">
        <f t="shared" ref="P324:P387" si="15">B324*10000+E324</f>
        <v>20900001</v>
      </c>
      <c r="Q324" s="18" t="str">
        <f>G324&amp;"#"&amp;H324&amp;"#"&amp;VLOOKUP(G324,章节关卡!$AN$3:$AO$36,2,FALSE)</f>
        <v>1401002#800#14</v>
      </c>
    </row>
    <row r="325" spans="1:17" s="24" customFormat="1" ht="17.100000000000001" customHeight="1" x14ac:dyDescent="0.2">
      <c r="A325" s="14">
        <v>322</v>
      </c>
      <c r="B325" s="14">
        <v>2090</v>
      </c>
      <c r="C325" s="14" t="s">
        <v>1291</v>
      </c>
      <c r="D325" s="14" t="s">
        <v>969</v>
      </c>
      <c r="E325" s="14">
        <v>2</v>
      </c>
      <c r="F325" s="18">
        <f t="shared" ref="F325:F388" si="16">IF(L325&lt;1,INT(L325*10000),10000)</f>
        <v>10000</v>
      </c>
      <c r="G325" s="18">
        <f>INDEX(章节关卡!$D$4:$AA$123,掉落填表!B325-2000,(掉落填表!E325-1)*4+2)</f>
        <v>1603003</v>
      </c>
      <c r="H325" s="18">
        <f t="shared" ref="H325:H388" si="17">IF(F325&lt;10000,1,INT(L325))</f>
        <v>12</v>
      </c>
      <c r="L325" s="18">
        <f>INDEX(章节关卡!$D$4:$AA$123,掉落填表!B325-2000,(掉落填表!E325-1)*4+4)*$W$4</f>
        <v>12</v>
      </c>
      <c r="P325" s="18">
        <f t="shared" si="15"/>
        <v>20900002</v>
      </c>
      <c r="Q325" s="18" t="str">
        <f>G325&amp;"#"&amp;H325&amp;"#"&amp;VLOOKUP(G325,章节关卡!$AN$3:$AO$36,2,FALSE)</f>
        <v>1603003#12#16</v>
      </c>
    </row>
    <row r="326" spans="1:17" s="24" customFormat="1" ht="17.100000000000001" customHeight="1" x14ac:dyDescent="0.2">
      <c r="A326" s="14">
        <v>323</v>
      </c>
      <c r="B326" s="14">
        <v>2090</v>
      </c>
      <c r="C326" s="14" t="s">
        <v>1292</v>
      </c>
      <c r="D326" s="14" t="s">
        <v>969</v>
      </c>
      <c r="E326" s="14">
        <v>3</v>
      </c>
      <c r="F326" s="18">
        <f t="shared" si="16"/>
        <v>10000</v>
      </c>
      <c r="G326" s="18">
        <f>INDEX(章节关卡!$D$4:$AA$123,掉落填表!B326-2000,(掉落填表!E326-1)*4+2)</f>
        <v>1603006</v>
      </c>
      <c r="H326" s="18">
        <f t="shared" si="17"/>
        <v>12</v>
      </c>
      <c r="L326" s="18">
        <f>INDEX(章节关卡!$D$4:$AA$123,掉落填表!B326-2000,(掉落填表!E326-1)*4+4)*$W$4</f>
        <v>12</v>
      </c>
      <c r="P326" s="18">
        <f t="shared" si="15"/>
        <v>20900003</v>
      </c>
      <c r="Q326" s="18" t="str">
        <f>G326&amp;"#"&amp;H326&amp;"#"&amp;VLOOKUP(G326,章节关卡!$AN$3:$AO$36,2,FALSE)</f>
        <v>1603006#12#16</v>
      </c>
    </row>
    <row r="327" spans="1:17" s="24" customFormat="1" ht="17.100000000000001" customHeight="1" x14ac:dyDescent="0.2">
      <c r="A327" s="14">
        <v>324</v>
      </c>
      <c r="B327" s="14">
        <v>2090</v>
      </c>
      <c r="C327" s="14" t="s">
        <v>1293</v>
      </c>
      <c r="D327" s="14" t="s">
        <v>969</v>
      </c>
      <c r="E327" s="14">
        <v>4</v>
      </c>
      <c r="F327" s="18">
        <f t="shared" si="16"/>
        <v>10000</v>
      </c>
      <c r="G327" s="18">
        <f>INDEX(章节关卡!$D$4:$AA$123,掉落填表!B327-2000,(掉落填表!E327-1)*4+2)</f>
        <v>1603012</v>
      </c>
      <c r="H327" s="18">
        <f t="shared" si="17"/>
        <v>1</v>
      </c>
      <c r="L327" s="18">
        <f>INDEX(章节关卡!$D$4:$AA$123,掉落填表!B327-2000,(掉落填表!E327-1)*4+4)*$W$4</f>
        <v>1</v>
      </c>
      <c r="P327" s="18">
        <f t="shared" si="15"/>
        <v>20900004</v>
      </c>
      <c r="Q327" s="18" t="str">
        <f>G327&amp;"#"&amp;H327&amp;"#"&amp;VLOOKUP(G327,章节关卡!$AN$3:$AO$36,2,FALSE)</f>
        <v>1603012#1#16</v>
      </c>
    </row>
    <row r="328" spans="1:17" ht="17.100000000000001" customHeight="1" x14ac:dyDescent="0.2">
      <c r="A328" s="14">
        <v>325</v>
      </c>
      <c r="B328" s="14">
        <v>2091</v>
      </c>
      <c r="C328" s="14" t="s">
        <v>1294</v>
      </c>
      <c r="D328" s="14" t="s">
        <v>969</v>
      </c>
      <c r="E328" s="14">
        <v>1</v>
      </c>
      <c r="F328" s="18">
        <f t="shared" si="16"/>
        <v>10000</v>
      </c>
      <c r="G328" s="18">
        <f>INDEX(章节关卡!$D$4:$AA$123,掉落填表!B328-2000,(掉落填表!E328-1)*4+2)</f>
        <v>1401002</v>
      </c>
      <c r="H328" s="18">
        <f t="shared" si="17"/>
        <v>900</v>
      </c>
      <c r="L328" s="18">
        <f>INDEX(章节关卡!$D$4:$AA$123,掉落填表!B328-2000,(掉落填表!E328-1)*4+4)*$W$4</f>
        <v>900</v>
      </c>
      <c r="P328" s="18">
        <f t="shared" si="15"/>
        <v>20910001</v>
      </c>
      <c r="Q328" s="18" t="str">
        <f>G328&amp;"#"&amp;H328&amp;"#"&amp;VLOOKUP(G328,章节关卡!$AN$3:$AO$36,2,FALSE)</f>
        <v>1401002#900#14</v>
      </c>
    </row>
    <row r="329" spans="1:17" s="24" customFormat="1" ht="17.100000000000001" customHeight="1" x14ac:dyDescent="0.2">
      <c r="A329" s="14">
        <v>326</v>
      </c>
      <c r="B329" s="14">
        <v>2091</v>
      </c>
      <c r="C329" s="14" t="s">
        <v>1295</v>
      </c>
      <c r="D329" s="14" t="s">
        <v>969</v>
      </c>
      <c r="E329" s="14">
        <v>2</v>
      </c>
      <c r="F329" s="18">
        <f t="shared" si="16"/>
        <v>10000</v>
      </c>
      <c r="G329" s="18">
        <f>INDEX(章节关卡!$D$4:$AA$123,掉落填表!B329-2000,(掉落填表!E329-1)*4+2)</f>
        <v>1401003</v>
      </c>
      <c r="H329" s="18">
        <f t="shared" si="17"/>
        <v>240</v>
      </c>
      <c r="L329" s="18">
        <f>INDEX(章节关卡!$D$4:$AA$123,掉落填表!B329-2000,(掉落填表!E329-1)*4+4)*$W$4</f>
        <v>240</v>
      </c>
      <c r="P329" s="18">
        <f t="shared" si="15"/>
        <v>20910002</v>
      </c>
      <c r="Q329" s="18" t="str">
        <f>G329&amp;"#"&amp;H329&amp;"#"&amp;VLOOKUP(G329,章节关卡!$AN$3:$AO$36,2,FALSE)</f>
        <v>1401003#240#14</v>
      </c>
    </row>
    <row r="330" spans="1:17" s="24" customFormat="1" ht="17.100000000000001" customHeight="1" x14ac:dyDescent="0.2">
      <c r="A330" s="14">
        <v>327</v>
      </c>
      <c r="B330" s="14">
        <v>2091</v>
      </c>
      <c r="C330" s="14" t="s">
        <v>1296</v>
      </c>
      <c r="D330" s="14" t="s">
        <v>969</v>
      </c>
      <c r="E330" s="14">
        <v>3</v>
      </c>
      <c r="F330" s="18">
        <f t="shared" si="16"/>
        <v>10000</v>
      </c>
      <c r="G330" s="18">
        <f>INDEX(章节关卡!$D$4:$AA$123,掉落填表!B330-2000,(掉落填表!E330-1)*4+2)</f>
        <v>1603006</v>
      </c>
      <c r="H330" s="18">
        <f t="shared" si="17"/>
        <v>20</v>
      </c>
      <c r="L330" s="18">
        <f>INDEX(章节关卡!$D$4:$AA$123,掉落填表!B330-2000,(掉落填表!E330-1)*4+4)*$W$4</f>
        <v>20</v>
      </c>
      <c r="P330" s="18">
        <f t="shared" si="15"/>
        <v>20910003</v>
      </c>
      <c r="Q330" s="18" t="str">
        <f>G330&amp;"#"&amp;H330&amp;"#"&amp;VLOOKUP(G330,章节关卡!$AN$3:$AO$36,2,FALSE)</f>
        <v>1603006#20#16</v>
      </c>
    </row>
    <row r="331" spans="1:17" s="24" customFormat="1" ht="17.100000000000001" customHeight="1" x14ac:dyDescent="0.2">
      <c r="A331" s="14">
        <v>328</v>
      </c>
      <c r="B331" s="14">
        <v>2091</v>
      </c>
      <c r="C331" s="14" t="s">
        <v>1297</v>
      </c>
      <c r="D331" s="14" t="s">
        <v>969</v>
      </c>
      <c r="E331" s="14">
        <v>4</v>
      </c>
      <c r="F331" s="18">
        <f t="shared" si="16"/>
        <v>10000</v>
      </c>
      <c r="G331" s="18">
        <f>INDEX(章节关卡!$D$4:$AA$123,掉落填表!B331-2000,(掉落填表!E331-1)*4+2)</f>
        <v>1603008</v>
      </c>
      <c r="H331" s="18">
        <f t="shared" si="17"/>
        <v>2</v>
      </c>
      <c r="L331" s="18">
        <f>INDEX(章节关卡!$D$4:$AA$123,掉落填表!B331-2000,(掉落填表!E331-1)*4+4)*$W$4</f>
        <v>2</v>
      </c>
      <c r="P331" s="18">
        <f t="shared" si="15"/>
        <v>20910004</v>
      </c>
      <c r="Q331" s="18" t="str">
        <f>G331&amp;"#"&amp;H331&amp;"#"&amp;VLOOKUP(G331,章节关卡!$AN$3:$AO$36,2,FALSE)</f>
        <v>1603008#2#16</v>
      </c>
    </row>
    <row r="332" spans="1:17" s="24" customFormat="1" ht="17.100000000000001" customHeight="1" x14ac:dyDescent="0.2">
      <c r="A332" s="14">
        <v>329</v>
      </c>
      <c r="B332" s="14">
        <v>2091</v>
      </c>
      <c r="C332" s="14" t="s">
        <v>1298</v>
      </c>
      <c r="D332" s="14" t="s">
        <v>969</v>
      </c>
      <c r="E332" s="14">
        <v>5</v>
      </c>
      <c r="F332" s="18">
        <f t="shared" si="16"/>
        <v>2000</v>
      </c>
      <c r="G332" s="18">
        <f>INDEX(章节关卡!$D$4:$AA$123,掉落填表!B332-2000,(掉落填表!E332-1)*4+2)</f>
        <v>1603018</v>
      </c>
      <c r="H332" s="18">
        <f t="shared" si="17"/>
        <v>1</v>
      </c>
      <c r="L332" s="18">
        <f>INDEX(章节关卡!$D$4:$AA$123,掉落填表!B332-2000,(掉落填表!E332-1)*4+4)*$W$4</f>
        <v>0.2</v>
      </c>
      <c r="P332" s="18">
        <f t="shared" si="15"/>
        <v>20910005</v>
      </c>
      <c r="Q332" s="18" t="str">
        <f>G332&amp;"#"&amp;H332&amp;"#"&amp;VLOOKUP(G332,章节关卡!$AN$3:$AO$36,2,FALSE)</f>
        <v>1603018#1#16</v>
      </c>
    </row>
    <row r="333" spans="1:17" s="24" customFormat="1" ht="17.100000000000001" customHeight="1" x14ac:dyDescent="0.2">
      <c r="A333" s="14">
        <v>330</v>
      </c>
      <c r="B333" s="14">
        <v>2091</v>
      </c>
      <c r="C333" s="14" t="s">
        <v>1299</v>
      </c>
      <c r="D333" s="14" t="s">
        <v>969</v>
      </c>
      <c r="E333" s="14">
        <v>6</v>
      </c>
      <c r="F333" s="18">
        <f t="shared" si="16"/>
        <v>2000</v>
      </c>
      <c r="G333" s="18">
        <f>INDEX(章节关卡!$D$4:$AA$123,掉落填表!B333-2000,(掉落填表!E333-1)*4+2)</f>
        <v>1603017</v>
      </c>
      <c r="H333" s="18">
        <f t="shared" si="17"/>
        <v>1</v>
      </c>
      <c r="L333" s="18">
        <f>INDEX(章节关卡!$D$4:$AA$123,掉落填表!B333-2000,(掉落填表!E333-1)*4+4)*$W$4</f>
        <v>0.2</v>
      </c>
      <c r="P333" s="18">
        <f t="shared" si="15"/>
        <v>20910006</v>
      </c>
      <c r="Q333" s="18" t="str">
        <f>G333&amp;"#"&amp;H333&amp;"#"&amp;VLOOKUP(G333,章节关卡!$AN$3:$AO$36,2,FALSE)</f>
        <v>1603017#1#16</v>
      </c>
    </row>
    <row r="334" spans="1:17" ht="17.100000000000001" customHeight="1" x14ac:dyDescent="0.2">
      <c r="A334" s="14">
        <v>331</v>
      </c>
      <c r="B334" s="14">
        <v>2092</v>
      </c>
      <c r="C334" s="14" t="s">
        <v>1300</v>
      </c>
      <c r="D334" s="14" t="s">
        <v>969</v>
      </c>
      <c r="E334" s="14">
        <v>1</v>
      </c>
      <c r="F334" s="18">
        <f t="shared" si="16"/>
        <v>10000</v>
      </c>
      <c r="G334" s="18">
        <f>INDEX(章节关卡!$D$4:$AA$123,掉落填表!B334-2000,(掉落填表!E334-1)*4+2)</f>
        <v>1401002</v>
      </c>
      <c r="H334" s="18">
        <f t="shared" si="17"/>
        <v>900</v>
      </c>
      <c r="L334" s="18">
        <f>INDEX(章节关卡!$D$4:$AA$123,掉落填表!B334-2000,(掉落填表!E334-1)*4+4)*$W$4</f>
        <v>900</v>
      </c>
      <c r="P334" s="18">
        <f t="shared" si="15"/>
        <v>20920001</v>
      </c>
      <c r="Q334" s="18" t="str">
        <f>G334&amp;"#"&amp;H334&amp;"#"&amp;VLOOKUP(G334,章节关卡!$AN$3:$AO$36,2,FALSE)</f>
        <v>1401002#900#14</v>
      </c>
    </row>
    <row r="335" spans="1:17" s="24" customFormat="1" ht="17.100000000000001" customHeight="1" x14ac:dyDescent="0.2">
      <c r="A335" s="14">
        <v>332</v>
      </c>
      <c r="B335" s="14">
        <v>2092</v>
      </c>
      <c r="C335" s="14" t="s">
        <v>1301</v>
      </c>
      <c r="D335" s="14" t="s">
        <v>969</v>
      </c>
      <c r="E335" s="14">
        <v>2</v>
      </c>
      <c r="F335" s="18">
        <f t="shared" si="16"/>
        <v>10000</v>
      </c>
      <c r="G335" s="18">
        <f>INDEX(章节关卡!$D$4:$AA$123,掉落填表!B335-2000,(掉落填表!E335-1)*4+2)</f>
        <v>1401004</v>
      </c>
      <c r="H335" s="18">
        <f t="shared" si="17"/>
        <v>240</v>
      </c>
      <c r="L335" s="18">
        <f>INDEX(章节关卡!$D$4:$AA$123,掉落填表!B335-2000,(掉落填表!E335-1)*4+4)*$W$4</f>
        <v>240</v>
      </c>
      <c r="P335" s="18">
        <f t="shared" si="15"/>
        <v>20920002</v>
      </c>
      <c r="Q335" s="18" t="str">
        <f>G335&amp;"#"&amp;H335&amp;"#"&amp;VLOOKUP(G335,章节关卡!$AN$3:$AO$36,2,FALSE)</f>
        <v>1401004#240#14</v>
      </c>
    </row>
    <row r="336" spans="1:17" s="24" customFormat="1" ht="17.100000000000001" customHeight="1" x14ac:dyDescent="0.2">
      <c r="A336" s="14">
        <v>333</v>
      </c>
      <c r="B336" s="14">
        <v>2092</v>
      </c>
      <c r="C336" s="14" t="s">
        <v>1302</v>
      </c>
      <c r="D336" s="14" t="s">
        <v>969</v>
      </c>
      <c r="E336" s="14">
        <v>3</v>
      </c>
      <c r="F336" s="18">
        <f t="shared" si="16"/>
        <v>10000</v>
      </c>
      <c r="G336" s="18">
        <f>INDEX(章节关卡!$D$4:$AA$123,掉落填表!B336-2000,(掉落填表!E336-1)*4+2)</f>
        <v>1603003</v>
      </c>
      <c r="H336" s="18">
        <f t="shared" si="17"/>
        <v>20</v>
      </c>
      <c r="L336" s="18">
        <f>INDEX(章节关卡!$D$4:$AA$123,掉落填表!B336-2000,(掉落填表!E336-1)*4+4)*$W$4</f>
        <v>20</v>
      </c>
      <c r="P336" s="18">
        <f t="shared" si="15"/>
        <v>20920003</v>
      </c>
      <c r="Q336" s="18" t="str">
        <f>G336&amp;"#"&amp;H336&amp;"#"&amp;VLOOKUP(G336,章节关卡!$AN$3:$AO$36,2,FALSE)</f>
        <v>1603003#20#16</v>
      </c>
    </row>
    <row r="337" spans="1:17" s="24" customFormat="1" ht="17.100000000000001" customHeight="1" x14ac:dyDescent="0.2">
      <c r="A337" s="14">
        <v>334</v>
      </c>
      <c r="B337" s="14">
        <v>2092</v>
      </c>
      <c r="C337" s="14" t="s">
        <v>1303</v>
      </c>
      <c r="D337" s="14" t="s">
        <v>969</v>
      </c>
      <c r="E337" s="14">
        <v>4</v>
      </c>
      <c r="F337" s="18">
        <f t="shared" si="16"/>
        <v>10000</v>
      </c>
      <c r="G337" s="18">
        <f>INDEX(章节关卡!$D$4:$AA$123,掉落填表!B337-2000,(掉落填表!E337-1)*4+2)</f>
        <v>1603010</v>
      </c>
      <c r="H337" s="18">
        <f t="shared" si="17"/>
        <v>2</v>
      </c>
      <c r="L337" s="18">
        <f>INDEX(章节关卡!$D$4:$AA$123,掉落填表!B337-2000,(掉落填表!E337-1)*4+4)*$W$4</f>
        <v>2</v>
      </c>
      <c r="P337" s="18">
        <f t="shared" si="15"/>
        <v>20920004</v>
      </c>
      <c r="Q337" s="18" t="str">
        <f>G337&amp;"#"&amp;H337&amp;"#"&amp;VLOOKUP(G337,章节关卡!$AN$3:$AO$36,2,FALSE)</f>
        <v>1603010#2#16</v>
      </c>
    </row>
    <row r="338" spans="1:17" s="24" customFormat="1" ht="17.100000000000001" customHeight="1" x14ac:dyDescent="0.2">
      <c r="A338" s="14">
        <v>335</v>
      </c>
      <c r="B338" s="14">
        <v>2092</v>
      </c>
      <c r="C338" s="14" t="s">
        <v>1304</v>
      </c>
      <c r="D338" s="14" t="s">
        <v>969</v>
      </c>
      <c r="E338" s="14">
        <v>5</v>
      </c>
      <c r="F338" s="18">
        <f t="shared" si="16"/>
        <v>2000</v>
      </c>
      <c r="G338" s="18">
        <f>INDEX(章节关卡!$D$4:$AA$123,掉落填表!B338-2000,(掉落填表!E338-1)*4+2)</f>
        <v>1603019</v>
      </c>
      <c r="H338" s="18">
        <f t="shared" si="17"/>
        <v>1</v>
      </c>
      <c r="L338" s="18">
        <f>INDEX(章节关卡!$D$4:$AA$123,掉落填表!B338-2000,(掉落填表!E338-1)*4+4)*$W$4</f>
        <v>0.2</v>
      </c>
      <c r="P338" s="18">
        <f t="shared" si="15"/>
        <v>20920005</v>
      </c>
      <c r="Q338" s="18" t="str">
        <f>G338&amp;"#"&amp;H338&amp;"#"&amp;VLOOKUP(G338,章节关卡!$AN$3:$AO$36,2,FALSE)</f>
        <v>1603019#1#16</v>
      </c>
    </row>
    <row r="339" spans="1:17" s="24" customFormat="1" ht="17.100000000000001" customHeight="1" x14ac:dyDescent="0.2">
      <c r="A339" s="14">
        <v>336</v>
      </c>
      <c r="B339" s="14">
        <v>2092</v>
      </c>
      <c r="C339" s="14" t="s">
        <v>1305</v>
      </c>
      <c r="D339" s="14" t="s">
        <v>969</v>
      </c>
      <c r="E339" s="14">
        <v>6</v>
      </c>
      <c r="F339" s="18">
        <f t="shared" si="16"/>
        <v>2000</v>
      </c>
      <c r="G339" s="18">
        <f>INDEX(章节关卡!$D$4:$AA$123,掉落填表!B339-2000,(掉落填表!E339-1)*4+2)</f>
        <v>1603017</v>
      </c>
      <c r="H339" s="18">
        <f t="shared" si="17"/>
        <v>1</v>
      </c>
      <c r="L339" s="18">
        <f>INDEX(章节关卡!$D$4:$AA$123,掉落填表!B339-2000,(掉落填表!E339-1)*4+4)*$W$4</f>
        <v>0.2</v>
      </c>
      <c r="P339" s="18">
        <f t="shared" si="15"/>
        <v>20920006</v>
      </c>
      <c r="Q339" s="18" t="str">
        <f>G339&amp;"#"&amp;H339&amp;"#"&amp;VLOOKUP(G339,章节关卡!$AN$3:$AO$36,2,FALSE)</f>
        <v>1603017#1#16</v>
      </c>
    </row>
    <row r="340" spans="1:17" ht="17.100000000000001" customHeight="1" x14ac:dyDescent="0.2">
      <c r="A340" s="14">
        <v>337</v>
      </c>
      <c r="B340" s="14">
        <v>2093</v>
      </c>
      <c r="C340" s="14" t="s">
        <v>1306</v>
      </c>
      <c r="D340" s="14" t="s">
        <v>969</v>
      </c>
      <c r="E340" s="14">
        <v>1</v>
      </c>
      <c r="F340" s="18">
        <f t="shared" si="16"/>
        <v>10000</v>
      </c>
      <c r="G340" s="18">
        <f>INDEX(章节关卡!$D$4:$AA$123,掉落填表!B340-2000,(掉落填表!E340-1)*4+2)</f>
        <v>1401002</v>
      </c>
      <c r="H340" s="18">
        <f t="shared" si="17"/>
        <v>900</v>
      </c>
      <c r="L340" s="18">
        <f>INDEX(章节关卡!$D$4:$AA$123,掉落填表!B340-2000,(掉落填表!E340-1)*4+4)*$W$4</f>
        <v>900</v>
      </c>
      <c r="P340" s="18">
        <f t="shared" si="15"/>
        <v>20930001</v>
      </c>
      <c r="Q340" s="18" t="str">
        <f>G340&amp;"#"&amp;H340&amp;"#"&amp;VLOOKUP(G340,章节关卡!$AN$3:$AO$36,2,FALSE)</f>
        <v>1401002#900#14</v>
      </c>
    </row>
    <row r="341" spans="1:17" s="24" customFormat="1" ht="17.100000000000001" customHeight="1" x14ac:dyDescent="0.2">
      <c r="A341" s="14">
        <v>338</v>
      </c>
      <c r="B341" s="14">
        <v>2093</v>
      </c>
      <c r="C341" s="14" t="s">
        <v>1307</v>
      </c>
      <c r="D341" s="14" t="s">
        <v>969</v>
      </c>
      <c r="E341" s="14">
        <v>2</v>
      </c>
      <c r="F341" s="18">
        <f t="shared" si="16"/>
        <v>10000</v>
      </c>
      <c r="G341" s="18">
        <f>INDEX(章节关卡!$D$4:$AA$123,掉落填表!B341-2000,(掉落填表!E341-1)*4+2)</f>
        <v>1603014</v>
      </c>
      <c r="H341" s="18">
        <f t="shared" si="17"/>
        <v>2</v>
      </c>
      <c r="L341" s="18">
        <f>INDEX(章节关卡!$D$4:$AA$123,掉落填表!B341-2000,(掉落填表!E341-1)*4+4)*$W$4</f>
        <v>2</v>
      </c>
      <c r="P341" s="18">
        <f t="shared" si="15"/>
        <v>20930002</v>
      </c>
      <c r="Q341" s="18" t="str">
        <f>G341&amp;"#"&amp;H341&amp;"#"&amp;VLOOKUP(G341,章节关卡!$AN$3:$AO$36,2,FALSE)</f>
        <v>1603014#2#16</v>
      </c>
    </row>
    <row r="342" spans="1:17" s="24" customFormat="1" ht="17.100000000000001" customHeight="1" x14ac:dyDescent="0.2">
      <c r="A342" s="14">
        <v>339</v>
      </c>
      <c r="B342" s="14">
        <v>2093</v>
      </c>
      <c r="C342" s="14" t="s">
        <v>1308</v>
      </c>
      <c r="D342" s="14" t="s">
        <v>969</v>
      </c>
      <c r="E342" s="14">
        <v>3</v>
      </c>
      <c r="F342" s="18">
        <f t="shared" si="16"/>
        <v>10000</v>
      </c>
      <c r="G342" s="18">
        <f>INDEX(章节关卡!$D$4:$AA$123,掉落填表!B342-2000,(掉落填表!E342-1)*4+2)</f>
        <v>1603016</v>
      </c>
      <c r="H342" s="18">
        <f t="shared" si="17"/>
        <v>2</v>
      </c>
      <c r="L342" s="18">
        <f>INDEX(章节关卡!$D$4:$AA$123,掉落填表!B342-2000,(掉落填表!E342-1)*4+4)*$W$4</f>
        <v>2</v>
      </c>
      <c r="P342" s="18">
        <f t="shared" si="15"/>
        <v>20930003</v>
      </c>
      <c r="Q342" s="18" t="str">
        <f>G342&amp;"#"&amp;H342&amp;"#"&amp;VLOOKUP(G342,章节关卡!$AN$3:$AO$36,2,FALSE)</f>
        <v>1603016#2#16</v>
      </c>
    </row>
    <row r="343" spans="1:17" s="24" customFormat="1" ht="17.100000000000001" customHeight="1" x14ac:dyDescent="0.2">
      <c r="A343" s="14">
        <v>340</v>
      </c>
      <c r="B343" s="14">
        <v>2093</v>
      </c>
      <c r="C343" s="14" t="s">
        <v>1309</v>
      </c>
      <c r="D343" s="14" t="s">
        <v>969</v>
      </c>
      <c r="E343" s="14">
        <v>4</v>
      </c>
      <c r="F343" s="18">
        <f t="shared" si="16"/>
        <v>10000</v>
      </c>
      <c r="G343" s="18">
        <f>INDEX(章节关卡!$D$4:$AA$123,掉落填表!B343-2000,(掉落填表!E343-1)*4+2)</f>
        <v>1603012</v>
      </c>
      <c r="H343" s="18">
        <f t="shared" si="17"/>
        <v>2</v>
      </c>
      <c r="L343" s="18">
        <f>INDEX(章节关卡!$D$4:$AA$123,掉落填表!B343-2000,(掉落填表!E343-1)*4+4)*$W$4</f>
        <v>2</v>
      </c>
      <c r="P343" s="18">
        <f t="shared" si="15"/>
        <v>20930004</v>
      </c>
      <c r="Q343" s="18" t="str">
        <f>G343&amp;"#"&amp;H343&amp;"#"&amp;VLOOKUP(G343,章节关卡!$AN$3:$AO$36,2,FALSE)</f>
        <v>1603012#2#16</v>
      </c>
    </row>
    <row r="344" spans="1:17" s="24" customFormat="1" ht="17.100000000000001" customHeight="1" x14ac:dyDescent="0.2">
      <c r="A344" s="14">
        <v>341</v>
      </c>
      <c r="B344" s="14">
        <v>2093</v>
      </c>
      <c r="C344" s="14" t="s">
        <v>1310</v>
      </c>
      <c r="D344" s="14" t="s">
        <v>969</v>
      </c>
      <c r="E344" s="14">
        <v>5</v>
      </c>
      <c r="F344" s="18">
        <f t="shared" si="16"/>
        <v>2000</v>
      </c>
      <c r="G344" s="18">
        <f>INDEX(章节关卡!$D$4:$AA$123,掉落填表!B344-2000,(掉落填表!E344-1)*4+2)</f>
        <v>1603020</v>
      </c>
      <c r="H344" s="18">
        <f t="shared" si="17"/>
        <v>1</v>
      </c>
      <c r="L344" s="18">
        <f>INDEX(章节关卡!$D$4:$AA$123,掉落填表!B344-2000,(掉落填表!E344-1)*4+4)*$W$4</f>
        <v>0.2</v>
      </c>
      <c r="P344" s="18">
        <f t="shared" si="15"/>
        <v>20930005</v>
      </c>
      <c r="Q344" s="18" t="str">
        <f>G344&amp;"#"&amp;H344&amp;"#"&amp;VLOOKUP(G344,章节关卡!$AN$3:$AO$36,2,FALSE)</f>
        <v>1603020#1#16</v>
      </c>
    </row>
    <row r="345" spans="1:17" s="24" customFormat="1" ht="17.100000000000001" customHeight="1" x14ac:dyDescent="0.2">
      <c r="A345" s="14">
        <v>342</v>
      </c>
      <c r="B345" s="14">
        <v>2093</v>
      </c>
      <c r="C345" s="14" t="s">
        <v>1311</v>
      </c>
      <c r="D345" s="14" t="s">
        <v>969</v>
      </c>
      <c r="E345" s="14">
        <v>6</v>
      </c>
      <c r="F345" s="18">
        <f t="shared" si="16"/>
        <v>2000</v>
      </c>
      <c r="G345" s="18">
        <f>INDEX(章节关卡!$D$4:$AA$123,掉落填表!B345-2000,(掉落填表!E345-1)*4+2)</f>
        <v>1603017</v>
      </c>
      <c r="H345" s="18">
        <f t="shared" si="17"/>
        <v>1</v>
      </c>
      <c r="L345" s="18">
        <f>INDEX(章节关卡!$D$4:$AA$123,掉落填表!B345-2000,(掉落填表!E345-1)*4+4)*$W$4</f>
        <v>0.2</v>
      </c>
      <c r="P345" s="18">
        <f t="shared" si="15"/>
        <v>20930006</v>
      </c>
      <c r="Q345" s="18" t="str">
        <f>G345&amp;"#"&amp;H345&amp;"#"&amp;VLOOKUP(G345,章节关卡!$AN$3:$AO$36,2,FALSE)</f>
        <v>1603017#1#16</v>
      </c>
    </row>
    <row r="346" spans="1:17" ht="17.100000000000001" customHeight="1" x14ac:dyDescent="0.2">
      <c r="A346" s="14">
        <v>343</v>
      </c>
      <c r="B346" s="14">
        <v>2094</v>
      </c>
      <c r="C346" s="14" t="s">
        <v>1312</v>
      </c>
      <c r="D346" s="14" t="s">
        <v>969</v>
      </c>
      <c r="E346" s="14">
        <v>1</v>
      </c>
      <c r="F346" s="18">
        <f t="shared" si="16"/>
        <v>10000</v>
      </c>
      <c r="G346" s="18">
        <f>INDEX(章节关卡!$D$4:$AA$123,掉落填表!B346-2000,(掉落填表!E346-1)*4+2)</f>
        <v>1401002</v>
      </c>
      <c r="H346" s="18">
        <f t="shared" si="17"/>
        <v>900</v>
      </c>
      <c r="L346" s="18">
        <f>INDEX(章节关卡!$D$4:$AA$123,掉落填表!B346-2000,(掉落填表!E346-1)*4+4)*$W$4</f>
        <v>900</v>
      </c>
      <c r="P346" s="18">
        <f t="shared" si="15"/>
        <v>20940001</v>
      </c>
      <c r="Q346" s="18" t="str">
        <f>G346&amp;"#"&amp;H346&amp;"#"&amp;VLOOKUP(G346,章节关卡!$AN$3:$AO$36,2,FALSE)</f>
        <v>1401002#900#14</v>
      </c>
    </row>
    <row r="347" spans="1:17" s="24" customFormat="1" ht="17.100000000000001" customHeight="1" x14ac:dyDescent="0.2">
      <c r="A347" s="14">
        <v>344</v>
      </c>
      <c r="B347" s="14">
        <v>2094</v>
      </c>
      <c r="C347" s="14" t="s">
        <v>1313</v>
      </c>
      <c r="D347" s="14" t="s">
        <v>969</v>
      </c>
      <c r="E347" s="14">
        <v>2</v>
      </c>
      <c r="F347" s="18">
        <f t="shared" si="16"/>
        <v>10000</v>
      </c>
      <c r="G347" s="18">
        <f>INDEX(章节关卡!$D$4:$AA$123,掉落填表!B347-2000,(掉落填表!E347-1)*4+2)</f>
        <v>1401003</v>
      </c>
      <c r="H347" s="18">
        <f t="shared" si="17"/>
        <v>240</v>
      </c>
      <c r="L347" s="18">
        <f>INDEX(章节关卡!$D$4:$AA$123,掉落填表!B347-2000,(掉落填表!E347-1)*4+4)*$W$4</f>
        <v>240</v>
      </c>
      <c r="P347" s="18">
        <f t="shared" si="15"/>
        <v>20940002</v>
      </c>
      <c r="Q347" s="18" t="str">
        <f>G347&amp;"#"&amp;H347&amp;"#"&amp;VLOOKUP(G347,章节关卡!$AN$3:$AO$36,2,FALSE)</f>
        <v>1401003#240#14</v>
      </c>
    </row>
    <row r="348" spans="1:17" s="24" customFormat="1" ht="17.100000000000001" customHeight="1" x14ac:dyDescent="0.2">
      <c r="A348" s="14">
        <v>345</v>
      </c>
      <c r="B348" s="14">
        <v>2094</v>
      </c>
      <c r="C348" s="14" t="s">
        <v>1314</v>
      </c>
      <c r="D348" s="14" t="s">
        <v>969</v>
      </c>
      <c r="E348" s="14">
        <v>3</v>
      </c>
      <c r="F348" s="18">
        <f t="shared" si="16"/>
        <v>10000</v>
      </c>
      <c r="G348" s="18">
        <f>INDEX(章节关卡!$D$4:$AA$123,掉落填表!B348-2000,(掉落填表!E348-1)*4+2)</f>
        <v>1603006</v>
      </c>
      <c r="H348" s="18">
        <f t="shared" si="17"/>
        <v>20</v>
      </c>
      <c r="L348" s="18">
        <f>INDEX(章节关卡!$D$4:$AA$123,掉落填表!B348-2000,(掉落填表!E348-1)*4+4)*$W$4</f>
        <v>20</v>
      </c>
      <c r="P348" s="18">
        <f t="shared" si="15"/>
        <v>20940003</v>
      </c>
      <c r="Q348" s="18" t="str">
        <f>G348&amp;"#"&amp;H348&amp;"#"&amp;VLOOKUP(G348,章节关卡!$AN$3:$AO$36,2,FALSE)</f>
        <v>1603006#20#16</v>
      </c>
    </row>
    <row r="349" spans="1:17" s="24" customFormat="1" ht="17.100000000000001" customHeight="1" x14ac:dyDescent="0.2">
      <c r="A349" s="14">
        <v>346</v>
      </c>
      <c r="B349" s="14">
        <v>2094</v>
      </c>
      <c r="C349" s="14" t="s">
        <v>1315</v>
      </c>
      <c r="D349" s="14" t="s">
        <v>969</v>
      </c>
      <c r="E349" s="14">
        <v>4</v>
      </c>
      <c r="F349" s="18">
        <f t="shared" si="16"/>
        <v>10000</v>
      </c>
      <c r="G349" s="18">
        <f>INDEX(章节关卡!$D$4:$AA$123,掉落填表!B349-2000,(掉落填表!E349-1)*4+2)</f>
        <v>1603014</v>
      </c>
      <c r="H349" s="18">
        <f t="shared" si="17"/>
        <v>2</v>
      </c>
      <c r="L349" s="18">
        <f>INDEX(章节关卡!$D$4:$AA$123,掉落填表!B349-2000,(掉落填表!E349-1)*4+4)*$W$4</f>
        <v>2</v>
      </c>
      <c r="P349" s="18">
        <f t="shared" si="15"/>
        <v>20940004</v>
      </c>
      <c r="Q349" s="18" t="str">
        <f>G349&amp;"#"&amp;H349&amp;"#"&amp;VLOOKUP(G349,章节关卡!$AN$3:$AO$36,2,FALSE)</f>
        <v>1603014#2#16</v>
      </c>
    </row>
    <row r="350" spans="1:17" s="24" customFormat="1" ht="17.100000000000001" customHeight="1" x14ac:dyDescent="0.2">
      <c r="A350" s="14">
        <v>347</v>
      </c>
      <c r="B350" s="14">
        <v>2094</v>
      </c>
      <c r="C350" s="14" t="s">
        <v>1316</v>
      </c>
      <c r="D350" s="14" t="s">
        <v>969</v>
      </c>
      <c r="E350" s="14">
        <v>5</v>
      </c>
      <c r="F350" s="18">
        <f t="shared" si="16"/>
        <v>2000</v>
      </c>
      <c r="G350" s="18">
        <f>INDEX(章节关卡!$D$4:$AA$123,掉落填表!B350-2000,(掉落填表!E350-1)*4+2)</f>
        <v>1603021</v>
      </c>
      <c r="H350" s="18">
        <f t="shared" si="17"/>
        <v>1</v>
      </c>
      <c r="L350" s="18">
        <f>INDEX(章节关卡!$D$4:$AA$123,掉落填表!B350-2000,(掉落填表!E350-1)*4+4)*$W$4</f>
        <v>0.2</v>
      </c>
      <c r="P350" s="18">
        <f t="shared" si="15"/>
        <v>20940005</v>
      </c>
      <c r="Q350" s="18" t="str">
        <f>G350&amp;"#"&amp;H350&amp;"#"&amp;VLOOKUP(G350,章节关卡!$AN$3:$AO$36,2,FALSE)</f>
        <v>1603021#1#16</v>
      </c>
    </row>
    <row r="351" spans="1:17" s="24" customFormat="1" ht="17.100000000000001" customHeight="1" x14ac:dyDescent="0.2">
      <c r="A351" s="14">
        <v>348</v>
      </c>
      <c r="B351" s="14">
        <v>2094</v>
      </c>
      <c r="C351" s="14" t="s">
        <v>1317</v>
      </c>
      <c r="D351" s="14" t="s">
        <v>969</v>
      </c>
      <c r="E351" s="14">
        <v>6</v>
      </c>
      <c r="F351" s="18">
        <f t="shared" si="16"/>
        <v>2000</v>
      </c>
      <c r="G351" s="18">
        <f>INDEX(章节关卡!$D$4:$AA$123,掉落填表!B351-2000,(掉落填表!E351-1)*4+2)</f>
        <v>1603017</v>
      </c>
      <c r="H351" s="18">
        <f t="shared" si="17"/>
        <v>1</v>
      </c>
      <c r="L351" s="18">
        <f>INDEX(章节关卡!$D$4:$AA$123,掉落填表!B351-2000,(掉落填表!E351-1)*4+4)*$W$4</f>
        <v>0.2</v>
      </c>
      <c r="P351" s="18">
        <f t="shared" si="15"/>
        <v>20940006</v>
      </c>
      <c r="Q351" s="18" t="str">
        <f>G351&amp;"#"&amp;H351&amp;"#"&amp;VLOOKUP(G351,章节关卡!$AN$3:$AO$36,2,FALSE)</f>
        <v>1603017#1#16</v>
      </c>
    </row>
    <row r="352" spans="1:17" ht="17.100000000000001" customHeight="1" x14ac:dyDescent="0.2">
      <c r="A352" s="14">
        <v>349</v>
      </c>
      <c r="B352" s="14">
        <v>2095</v>
      </c>
      <c r="C352" s="14" t="s">
        <v>1318</v>
      </c>
      <c r="D352" s="14" t="s">
        <v>969</v>
      </c>
      <c r="E352" s="14">
        <v>1</v>
      </c>
      <c r="F352" s="18">
        <f t="shared" si="16"/>
        <v>10000</v>
      </c>
      <c r="G352" s="18">
        <f>INDEX(章节关卡!$D$4:$AA$123,掉落填表!B352-2000,(掉落填表!E352-1)*4+2)</f>
        <v>1401002</v>
      </c>
      <c r="H352" s="18">
        <f t="shared" si="17"/>
        <v>900</v>
      </c>
      <c r="L352" s="18">
        <f>INDEX(章节关卡!$D$4:$AA$123,掉落填表!B352-2000,(掉落填表!E352-1)*4+4)*$W$4</f>
        <v>900</v>
      </c>
      <c r="P352" s="18">
        <f t="shared" si="15"/>
        <v>20950001</v>
      </c>
      <c r="Q352" s="18" t="str">
        <f>G352&amp;"#"&amp;H352&amp;"#"&amp;VLOOKUP(G352,章节关卡!$AN$3:$AO$36,2,FALSE)</f>
        <v>1401002#900#14</v>
      </c>
    </row>
    <row r="353" spans="1:17" s="24" customFormat="1" ht="17.100000000000001" customHeight="1" x14ac:dyDescent="0.2">
      <c r="A353" s="14">
        <v>350</v>
      </c>
      <c r="B353" s="14">
        <v>2095</v>
      </c>
      <c r="C353" s="14" t="s">
        <v>1319</v>
      </c>
      <c r="D353" s="14" t="s">
        <v>969</v>
      </c>
      <c r="E353" s="14">
        <v>2</v>
      </c>
      <c r="F353" s="18">
        <f t="shared" si="16"/>
        <v>10000</v>
      </c>
      <c r="G353" s="18">
        <f>INDEX(章节关卡!$D$4:$AA$123,掉落填表!B353-2000,(掉落填表!E353-1)*4+2)</f>
        <v>1401004</v>
      </c>
      <c r="H353" s="18">
        <f t="shared" si="17"/>
        <v>240</v>
      </c>
      <c r="L353" s="18">
        <f>INDEX(章节关卡!$D$4:$AA$123,掉落填表!B353-2000,(掉落填表!E353-1)*4+4)*$W$4</f>
        <v>240</v>
      </c>
      <c r="P353" s="18">
        <f t="shared" si="15"/>
        <v>20950002</v>
      </c>
      <c r="Q353" s="18" t="str">
        <f>G353&amp;"#"&amp;H353&amp;"#"&amp;VLOOKUP(G353,章节关卡!$AN$3:$AO$36,2,FALSE)</f>
        <v>1401004#240#14</v>
      </c>
    </row>
    <row r="354" spans="1:17" s="24" customFormat="1" ht="17.100000000000001" customHeight="1" x14ac:dyDescent="0.2">
      <c r="A354" s="14">
        <v>351</v>
      </c>
      <c r="B354" s="14">
        <v>2095</v>
      </c>
      <c r="C354" s="14" t="s">
        <v>1320</v>
      </c>
      <c r="D354" s="14" t="s">
        <v>969</v>
      </c>
      <c r="E354" s="14">
        <v>3</v>
      </c>
      <c r="F354" s="18">
        <f t="shared" si="16"/>
        <v>10000</v>
      </c>
      <c r="G354" s="18">
        <f>INDEX(章节关卡!$D$4:$AA$123,掉落填表!B354-2000,(掉落填表!E354-1)*4+2)</f>
        <v>1603003</v>
      </c>
      <c r="H354" s="18">
        <f t="shared" si="17"/>
        <v>20</v>
      </c>
      <c r="L354" s="18">
        <f>INDEX(章节关卡!$D$4:$AA$123,掉落填表!B354-2000,(掉落填表!E354-1)*4+4)*$W$4</f>
        <v>20</v>
      </c>
      <c r="P354" s="18">
        <f t="shared" si="15"/>
        <v>20950003</v>
      </c>
      <c r="Q354" s="18" t="str">
        <f>G354&amp;"#"&amp;H354&amp;"#"&amp;VLOOKUP(G354,章节关卡!$AN$3:$AO$36,2,FALSE)</f>
        <v>1603003#20#16</v>
      </c>
    </row>
    <row r="355" spans="1:17" s="24" customFormat="1" ht="17.100000000000001" customHeight="1" x14ac:dyDescent="0.2">
      <c r="A355" s="14">
        <v>352</v>
      </c>
      <c r="B355" s="14">
        <v>2095</v>
      </c>
      <c r="C355" s="14" t="s">
        <v>1321</v>
      </c>
      <c r="D355" s="14" t="s">
        <v>969</v>
      </c>
      <c r="E355" s="14">
        <v>4</v>
      </c>
      <c r="F355" s="18">
        <f t="shared" si="16"/>
        <v>10000</v>
      </c>
      <c r="G355" s="18">
        <f>INDEX(章节关卡!$D$4:$AA$123,掉落填表!B355-2000,(掉落填表!E355-1)*4+2)</f>
        <v>1603016</v>
      </c>
      <c r="H355" s="18">
        <f t="shared" si="17"/>
        <v>2</v>
      </c>
      <c r="L355" s="18">
        <f>INDEX(章节关卡!$D$4:$AA$123,掉落填表!B355-2000,(掉落填表!E355-1)*4+4)*$W$4</f>
        <v>2</v>
      </c>
      <c r="P355" s="18">
        <f t="shared" si="15"/>
        <v>20950004</v>
      </c>
      <c r="Q355" s="18" t="str">
        <f>G355&amp;"#"&amp;H355&amp;"#"&amp;VLOOKUP(G355,章节关卡!$AN$3:$AO$36,2,FALSE)</f>
        <v>1603016#2#16</v>
      </c>
    </row>
    <row r="356" spans="1:17" s="24" customFormat="1" ht="17.100000000000001" customHeight="1" x14ac:dyDescent="0.2">
      <c r="A356" s="14">
        <v>353</v>
      </c>
      <c r="B356" s="14">
        <v>2095</v>
      </c>
      <c r="C356" s="14" t="s">
        <v>1322</v>
      </c>
      <c r="D356" s="14" t="s">
        <v>969</v>
      </c>
      <c r="E356" s="14">
        <v>5</v>
      </c>
      <c r="F356" s="18">
        <f t="shared" si="16"/>
        <v>2000</v>
      </c>
      <c r="G356" s="18">
        <f>INDEX(章节关卡!$D$4:$AA$123,掉落填表!B356-2000,(掉落填表!E356-1)*4+2)</f>
        <v>1603022</v>
      </c>
      <c r="H356" s="18">
        <f t="shared" si="17"/>
        <v>1</v>
      </c>
      <c r="L356" s="18">
        <f>INDEX(章节关卡!$D$4:$AA$123,掉落填表!B356-2000,(掉落填表!E356-1)*4+4)*$W$4</f>
        <v>0.2</v>
      </c>
      <c r="P356" s="18">
        <f t="shared" si="15"/>
        <v>20950005</v>
      </c>
      <c r="Q356" s="18" t="str">
        <f>G356&amp;"#"&amp;H356&amp;"#"&amp;VLOOKUP(G356,章节关卡!$AN$3:$AO$36,2,FALSE)</f>
        <v>1603022#1#16</v>
      </c>
    </row>
    <row r="357" spans="1:17" s="24" customFormat="1" ht="17.100000000000001" customHeight="1" x14ac:dyDescent="0.2">
      <c r="A357" s="14">
        <v>354</v>
      </c>
      <c r="B357" s="14">
        <v>2095</v>
      </c>
      <c r="C357" s="14" t="s">
        <v>1323</v>
      </c>
      <c r="D357" s="14" t="s">
        <v>969</v>
      </c>
      <c r="E357" s="14">
        <v>6</v>
      </c>
      <c r="F357" s="18">
        <f t="shared" si="16"/>
        <v>2000</v>
      </c>
      <c r="G357" s="18">
        <f>INDEX(章节关卡!$D$4:$AA$123,掉落填表!B357-2000,(掉落填表!E357-1)*4+2)</f>
        <v>1603017</v>
      </c>
      <c r="H357" s="18">
        <f t="shared" si="17"/>
        <v>1</v>
      </c>
      <c r="L357" s="18">
        <f>INDEX(章节关卡!$D$4:$AA$123,掉落填表!B357-2000,(掉落填表!E357-1)*4+4)*$W$4</f>
        <v>0.2</v>
      </c>
      <c r="P357" s="18">
        <f t="shared" si="15"/>
        <v>20950006</v>
      </c>
      <c r="Q357" s="18" t="str">
        <f>G357&amp;"#"&amp;H357&amp;"#"&amp;VLOOKUP(G357,章节关卡!$AN$3:$AO$36,2,FALSE)</f>
        <v>1603017#1#16</v>
      </c>
    </row>
    <row r="358" spans="1:17" ht="17.100000000000001" customHeight="1" x14ac:dyDescent="0.2">
      <c r="A358" s="14">
        <v>355</v>
      </c>
      <c r="B358" s="14">
        <v>2096</v>
      </c>
      <c r="C358" s="14" t="s">
        <v>1324</v>
      </c>
      <c r="D358" s="14" t="s">
        <v>969</v>
      </c>
      <c r="E358" s="14">
        <v>1</v>
      </c>
      <c r="F358" s="18">
        <f t="shared" si="16"/>
        <v>10000</v>
      </c>
      <c r="G358" s="18">
        <f>INDEX(章节关卡!$D$4:$AA$123,掉落填表!B358-2000,(掉落填表!E358-1)*4+2)</f>
        <v>1401002</v>
      </c>
      <c r="H358" s="18">
        <f t="shared" si="17"/>
        <v>900</v>
      </c>
      <c r="L358" s="18">
        <f>INDEX(章节关卡!$D$4:$AA$123,掉落填表!B358-2000,(掉落填表!E358-1)*4+4)*$W$4</f>
        <v>900</v>
      </c>
      <c r="P358" s="18">
        <f t="shared" si="15"/>
        <v>20960001</v>
      </c>
      <c r="Q358" s="18" t="str">
        <f>G358&amp;"#"&amp;H358&amp;"#"&amp;VLOOKUP(G358,章节关卡!$AN$3:$AO$36,2,FALSE)</f>
        <v>1401002#900#14</v>
      </c>
    </row>
    <row r="359" spans="1:17" s="24" customFormat="1" ht="17.100000000000001" customHeight="1" x14ac:dyDescent="0.2">
      <c r="A359" s="14">
        <v>356</v>
      </c>
      <c r="B359" s="14">
        <v>2096</v>
      </c>
      <c r="C359" s="14" t="s">
        <v>1325</v>
      </c>
      <c r="D359" s="14" t="s">
        <v>969</v>
      </c>
      <c r="E359" s="14">
        <v>2</v>
      </c>
      <c r="F359" s="18">
        <f t="shared" si="16"/>
        <v>10000</v>
      </c>
      <c r="G359" s="18">
        <f>INDEX(章节关卡!$D$4:$AA$123,掉落填表!B359-2000,(掉落填表!E359-1)*4+2)</f>
        <v>1401003</v>
      </c>
      <c r="H359" s="18">
        <f t="shared" si="17"/>
        <v>240</v>
      </c>
      <c r="L359" s="18">
        <f>INDEX(章节关卡!$D$4:$AA$123,掉落填表!B359-2000,(掉落填表!E359-1)*4+4)*$W$4</f>
        <v>240</v>
      </c>
      <c r="P359" s="18">
        <f t="shared" si="15"/>
        <v>20960002</v>
      </c>
      <c r="Q359" s="18" t="str">
        <f>G359&amp;"#"&amp;H359&amp;"#"&amp;VLOOKUP(G359,章节关卡!$AN$3:$AO$36,2,FALSE)</f>
        <v>1401003#240#14</v>
      </c>
    </row>
    <row r="360" spans="1:17" s="24" customFormat="1" ht="17.100000000000001" customHeight="1" x14ac:dyDescent="0.2">
      <c r="A360" s="14">
        <v>357</v>
      </c>
      <c r="B360" s="14">
        <v>2096</v>
      </c>
      <c r="C360" s="14" t="s">
        <v>1326</v>
      </c>
      <c r="D360" s="14" t="s">
        <v>969</v>
      </c>
      <c r="E360" s="14">
        <v>3</v>
      </c>
      <c r="F360" s="18">
        <f t="shared" si="16"/>
        <v>10000</v>
      </c>
      <c r="G360" s="18">
        <f>INDEX(章节关卡!$D$4:$AA$123,掉落填表!B360-2000,(掉落填表!E360-1)*4+2)</f>
        <v>1603006</v>
      </c>
      <c r="H360" s="18">
        <f t="shared" si="17"/>
        <v>20</v>
      </c>
      <c r="L360" s="18">
        <f>INDEX(章节关卡!$D$4:$AA$123,掉落填表!B360-2000,(掉落填表!E360-1)*4+4)*$W$4</f>
        <v>20</v>
      </c>
      <c r="P360" s="18">
        <f t="shared" si="15"/>
        <v>20960003</v>
      </c>
      <c r="Q360" s="18" t="str">
        <f>G360&amp;"#"&amp;H360&amp;"#"&amp;VLOOKUP(G360,章节关卡!$AN$3:$AO$36,2,FALSE)</f>
        <v>1603006#20#16</v>
      </c>
    </row>
    <row r="361" spans="1:17" s="24" customFormat="1" ht="17.100000000000001" customHeight="1" x14ac:dyDescent="0.2">
      <c r="A361" s="14">
        <v>358</v>
      </c>
      <c r="B361" s="14">
        <v>2096</v>
      </c>
      <c r="C361" s="14" t="s">
        <v>1327</v>
      </c>
      <c r="D361" s="14" t="s">
        <v>969</v>
      </c>
      <c r="E361" s="14">
        <v>4</v>
      </c>
      <c r="F361" s="18">
        <f t="shared" si="16"/>
        <v>10000</v>
      </c>
      <c r="G361" s="18">
        <f>INDEX(章节关卡!$D$4:$AA$123,掉落填表!B361-2000,(掉落填表!E361-1)*4+2)</f>
        <v>1603008</v>
      </c>
      <c r="H361" s="18">
        <f t="shared" si="17"/>
        <v>2</v>
      </c>
      <c r="L361" s="18">
        <f>INDEX(章节关卡!$D$4:$AA$123,掉落填表!B361-2000,(掉落填表!E361-1)*4+4)*$W$4</f>
        <v>2</v>
      </c>
      <c r="P361" s="18">
        <f t="shared" si="15"/>
        <v>20960004</v>
      </c>
      <c r="Q361" s="18" t="str">
        <f>G361&amp;"#"&amp;H361&amp;"#"&amp;VLOOKUP(G361,章节关卡!$AN$3:$AO$36,2,FALSE)</f>
        <v>1603008#2#16</v>
      </c>
    </row>
    <row r="362" spans="1:17" s="24" customFormat="1" ht="17.100000000000001" customHeight="1" x14ac:dyDescent="0.2">
      <c r="A362" s="14">
        <v>359</v>
      </c>
      <c r="B362" s="14">
        <v>2096</v>
      </c>
      <c r="C362" s="14" t="s">
        <v>1328</v>
      </c>
      <c r="D362" s="14" t="s">
        <v>969</v>
      </c>
      <c r="E362" s="14">
        <v>5</v>
      </c>
      <c r="F362" s="18">
        <f t="shared" si="16"/>
        <v>2000</v>
      </c>
      <c r="G362" s="18">
        <f>INDEX(章节关卡!$D$4:$AA$123,掉落填表!B362-2000,(掉落填表!E362-1)*4+2)</f>
        <v>1603018</v>
      </c>
      <c r="H362" s="18">
        <f t="shared" si="17"/>
        <v>1</v>
      </c>
      <c r="L362" s="18">
        <f>INDEX(章节关卡!$D$4:$AA$123,掉落填表!B362-2000,(掉落填表!E362-1)*4+4)*$W$4</f>
        <v>0.2</v>
      </c>
      <c r="P362" s="18">
        <f t="shared" si="15"/>
        <v>20960005</v>
      </c>
      <c r="Q362" s="18" t="str">
        <f>G362&amp;"#"&amp;H362&amp;"#"&amp;VLOOKUP(G362,章节关卡!$AN$3:$AO$36,2,FALSE)</f>
        <v>1603018#1#16</v>
      </c>
    </row>
    <row r="363" spans="1:17" s="24" customFormat="1" ht="17.100000000000001" customHeight="1" x14ac:dyDescent="0.2">
      <c r="A363" s="14">
        <v>360</v>
      </c>
      <c r="B363" s="14">
        <v>2096</v>
      </c>
      <c r="C363" s="14" t="s">
        <v>1329</v>
      </c>
      <c r="D363" s="14" t="s">
        <v>969</v>
      </c>
      <c r="E363" s="14">
        <v>6</v>
      </c>
      <c r="F363" s="18">
        <f t="shared" si="16"/>
        <v>2000</v>
      </c>
      <c r="G363" s="18">
        <f>INDEX(章节关卡!$D$4:$AA$123,掉落填表!B363-2000,(掉落填表!E363-1)*4+2)</f>
        <v>1603017</v>
      </c>
      <c r="H363" s="18">
        <f t="shared" si="17"/>
        <v>1</v>
      </c>
      <c r="L363" s="18">
        <f>INDEX(章节关卡!$D$4:$AA$123,掉落填表!B363-2000,(掉落填表!E363-1)*4+4)*$W$4</f>
        <v>0.2</v>
      </c>
      <c r="P363" s="18">
        <f t="shared" si="15"/>
        <v>20960006</v>
      </c>
      <c r="Q363" s="18" t="str">
        <f>G363&amp;"#"&amp;H363&amp;"#"&amp;VLOOKUP(G363,章节关卡!$AN$3:$AO$36,2,FALSE)</f>
        <v>1603017#1#16</v>
      </c>
    </row>
    <row r="364" spans="1:17" ht="17.100000000000001" customHeight="1" x14ac:dyDescent="0.2">
      <c r="A364" s="14">
        <v>361</v>
      </c>
      <c r="B364" s="14">
        <v>2097</v>
      </c>
      <c r="C364" s="14" t="s">
        <v>1330</v>
      </c>
      <c r="D364" s="14" t="s">
        <v>969</v>
      </c>
      <c r="E364" s="14">
        <v>1</v>
      </c>
      <c r="F364" s="18">
        <f t="shared" si="16"/>
        <v>10000</v>
      </c>
      <c r="G364" s="18">
        <f>INDEX(章节关卡!$D$4:$AA$123,掉落填表!B364-2000,(掉落填表!E364-1)*4+2)</f>
        <v>1401002</v>
      </c>
      <c r="H364" s="18">
        <f t="shared" si="17"/>
        <v>900</v>
      </c>
      <c r="L364" s="18">
        <f>INDEX(章节关卡!$D$4:$AA$123,掉落填表!B364-2000,(掉落填表!E364-1)*4+4)*$W$4</f>
        <v>900</v>
      </c>
      <c r="P364" s="18">
        <f t="shared" si="15"/>
        <v>20970001</v>
      </c>
      <c r="Q364" s="18" t="str">
        <f>G364&amp;"#"&amp;H364&amp;"#"&amp;VLOOKUP(G364,章节关卡!$AN$3:$AO$36,2,FALSE)</f>
        <v>1401002#900#14</v>
      </c>
    </row>
    <row r="365" spans="1:17" s="24" customFormat="1" ht="17.100000000000001" customHeight="1" x14ac:dyDescent="0.2">
      <c r="A365" s="14">
        <v>362</v>
      </c>
      <c r="B365" s="14">
        <v>2097</v>
      </c>
      <c r="C365" s="14" t="s">
        <v>1331</v>
      </c>
      <c r="D365" s="14" t="s">
        <v>969</v>
      </c>
      <c r="E365" s="14">
        <v>2</v>
      </c>
      <c r="F365" s="18">
        <f t="shared" si="16"/>
        <v>10000</v>
      </c>
      <c r="G365" s="18">
        <f>INDEX(章节关卡!$D$4:$AA$123,掉落填表!B365-2000,(掉落填表!E365-1)*4+2)</f>
        <v>1401004</v>
      </c>
      <c r="H365" s="18">
        <f t="shared" si="17"/>
        <v>240</v>
      </c>
      <c r="L365" s="18">
        <f>INDEX(章节关卡!$D$4:$AA$123,掉落填表!B365-2000,(掉落填表!E365-1)*4+4)*$W$4</f>
        <v>240</v>
      </c>
      <c r="P365" s="18">
        <f t="shared" si="15"/>
        <v>20970002</v>
      </c>
      <c r="Q365" s="18" t="str">
        <f>G365&amp;"#"&amp;H365&amp;"#"&amp;VLOOKUP(G365,章节关卡!$AN$3:$AO$36,2,FALSE)</f>
        <v>1401004#240#14</v>
      </c>
    </row>
    <row r="366" spans="1:17" s="24" customFormat="1" ht="17.100000000000001" customHeight="1" x14ac:dyDescent="0.2">
      <c r="A366" s="14">
        <v>363</v>
      </c>
      <c r="B366" s="14">
        <v>2097</v>
      </c>
      <c r="C366" s="14" t="s">
        <v>1332</v>
      </c>
      <c r="D366" s="14" t="s">
        <v>969</v>
      </c>
      <c r="E366" s="14">
        <v>3</v>
      </c>
      <c r="F366" s="18">
        <f t="shared" si="16"/>
        <v>10000</v>
      </c>
      <c r="G366" s="18">
        <f>INDEX(章节关卡!$D$4:$AA$123,掉落填表!B366-2000,(掉落填表!E366-1)*4+2)</f>
        <v>1603003</v>
      </c>
      <c r="H366" s="18">
        <f t="shared" si="17"/>
        <v>20</v>
      </c>
      <c r="L366" s="18">
        <f>INDEX(章节关卡!$D$4:$AA$123,掉落填表!B366-2000,(掉落填表!E366-1)*4+4)*$W$4</f>
        <v>20</v>
      </c>
      <c r="P366" s="18">
        <f t="shared" si="15"/>
        <v>20970003</v>
      </c>
      <c r="Q366" s="18" t="str">
        <f>G366&amp;"#"&amp;H366&amp;"#"&amp;VLOOKUP(G366,章节关卡!$AN$3:$AO$36,2,FALSE)</f>
        <v>1603003#20#16</v>
      </c>
    </row>
    <row r="367" spans="1:17" s="24" customFormat="1" ht="17.100000000000001" customHeight="1" x14ac:dyDescent="0.2">
      <c r="A367" s="14">
        <v>364</v>
      </c>
      <c r="B367" s="14">
        <v>2097</v>
      </c>
      <c r="C367" s="14" t="s">
        <v>1333</v>
      </c>
      <c r="D367" s="14" t="s">
        <v>969</v>
      </c>
      <c r="E367" s="14">
        <v>4</v>
      </c>
      <c r="F367" s="18">
        <f t="shared" si="16"/>
        <v>10000</v>
      </c>
      <c r="G367" s="18">
        <f>INDEX(章节关卡!$D$4:$AA$123,掉落填表!B367-2000,(掉落填表!E367-1)*4+2)</f>
        <v>1603010</v>
      </c>
      <c r="H367" s="18">
        <f t="shared" si="17"/>
        <v>2</v>
      </c>
      <c r="L367" s="18">
        <f>INDEX(章节关卡!$D$4:$AA$123,掉落填表!B367-2000,(掉落填表!E367-1)*4+4)*$W$4</f>
        <v>2</v>
      </c>
      <c r="P367" s="18">
        <f t="shared" si="15"/>
        <v>20970004</v>
      </c>
      <c r="Q367" s="18" t="str">
        <f>G367&amp;"#"&amp;H367&amp;"#"&amp;VLOOKUP(G367,章节关卡!$AN$3:$AO$36,2,FALSE)</f>
        <v>1603010#2#16</v>
      </c>
    </row>
    <row r="368" spans="1:17" s="24" customFormat="1" ht="17.100000000000001" customHeight="1" x14ac:dyDescent="0.2">
      <c r="A368" s="14">
        <v>365</v>
      </c>
      <c r="B368" s="14">
        <v>2097</v>
      </c>
      <c r="C368" s="14" t="s">
        <v>1334</v>
      </c>
      <c r="D368" s="14" t="s">
        <v>969</v>
      </c>
      <c r="E368" s="14">
        <v>5</v>
      </c>
      <c r="F368" s="18">
        <f t="shared" si="16"/>
        <v>2000</v>
      </c>
      <c r="G368" s="18">
        <f>INDEX(章节关卡!$D$4:$AA$123,掉落填表!B368-2000,(掉落填表!E368-1)*4+2)</f>
        <v>1603019</v>
      </c>
      <c r="H368" s="18">
        <f t="shared" si="17"/>
        <v>1</v>
      </c>
      <c r="L368" s="18">
        <f>INDEX(章节关卡!$D$4:$AA$123,掉落填表!B368-2000,(掉落填表!E368-1)*4+4)*$W$4</f>
        <v>0.2</v>
      </c>
      <c r="P368" s="18">
        <f t="shared" si="15"/>
        <v>20970005</v>
      </c>
      <c r="Q368" s="18" t="str">
        <f>G368&amp;"#"&amp;H368&amp;"#"&amp;VLOOKUP(G368,章节关卡!$AN$3:$AO$36,2,FALSE)</f>
        <v>1603019#1#16</v>
      </c>
    </row>
    <row r="369" spans="1:17" s="24" customFormat="1" ht="17.100000000000001" customHeight="1" x14ac:dyDescent="0.2">
      <c r="A369" s="14">
        <v>366</v>
      </c>
      <c r="B369" s="14">
        <v>2097</v>
      </c>
      <c r="C369" s="14" t="s">
        <v>1335</v>
      </c>
      <c r="D369" s="14" t="s">
        <v>969</v>
      </c>
      <c r="E369" s="14">
        <v>6</v>
      </c>
      <c r="F369" s="18">
        <f t="shared" si="16"/>
        <v>2000</v>
      </c>
      <c r="G369" s="18">
        <f>INDEX(章节关卡!$D$4:$AA$123,掉落填表!B369-2000,(掉落填表!E369-1)*4+2)</f>
        <v>1603017</v>
      </c>
      <c r="H369" s="18">
        <f t="shared" si="17"/>
        <v>1</v>
      </c>
      <c r="L369" s="18">
        <f>INDEX(章节关卡!$D$4:$AA$123,掉落填表!B369-2000,(掉落填表!E369-1)*4+4)*$W$4</f>
        <v>0.2</v>
      </c>
      <c r="P369" s="18">
        <f t="shared" si="15"/>
        <v>20970006</v>
      </c>
      <c r="Q369" s="18" t="str">
        <f>G369&amp;"#"&amp;H369&amp;"#"&amp;VLOOKUP(G369,章节关卡!$AN$3:$AO$36,2,FALSE)</f>
        <v>1603017#1#16</v>
      </c>
    </row>
    <row r="370" spans="1:17" ht="17.100000000000001" customHeight="1" x14ac:dyDescent="0.2">
      <c r="A370" s="14">
        <v>367</v>
      </c>
      <c r="B370" s="14">
        <v>2098</v>
      </c>
      <c r="C370" s="14" t="s">
        <v>1336</v>
      </c>
      <c r="D370" s="14" t="s">
        <v>969</v>
      </c>
      <c r="E370" s="14">
        <v>1</v>
      </c>
      <c r="F370" s="18">
        <f t="shared" si="16"/>
        <v>10000</v>
      </c>
      <c r="G370" s="18">
        <f>INDEX(章节关卡!$D$4:$AA$123,掉落填表!B370-2000,(掉落填表!E370-1)*4+2)</f>
        <v>1401002</v>
      </c>
      <c r="H370" s="18">
        <f t="shared" si="17"/>
        <v>900</v>
      </c>
      <c r="L370" s="18">
        <f>INDEX(章节关卡!$D$4:$AA$123,掉落填表!B370-2000,(掉落填表!E370-1)*4+4)*$W$4</f>
        <v>900</v>
      </c>
      <c r="P370" s="18">
        <f t="shared" si="15"/>
        <v>20980001</v>
      </c>
      <c r="Q370" s="18" t="str">
        <f>G370&amp;"#"&amp;H370&amp;"#"&amp;VLOOKUP(G370,章节关卡!$AN$3:$AO$36,2,FALSE)</f>
        <v>1401002#900#14</v>
      </c>
    </row>
    <row r="371" spans="1:17" s="24" customFormat="1" ht="17.100000000000001" customHeight="1" x14ac:dyDescent="0.2">
      <c r="A371" s="14">
        <v>368</v>
      </c>
      <c r="B371" s="14">
        <v>2098</v>
      </c>
      <c r="C371" s="14" t="s">
        <v>1337</v>
      </c>
      <c r="D371" s="14" t="s">
        <v>969</v>
      </c>
      <c r="E371" s="14">
        <v>2</v>
      </c>
      <c r="F371" s="18">
        <f t="shared" si="16"/>
        <v>10000</v>
      </c>
      <c r="G371" s="18">
        <f>INDEX(章节关卡!$D$4:$AA$123,掉落填表!B371-2000,(掉落填表!E371-1)*4+2)</f>
        <v>1603008</v>
      </c>
      <c r="H371" s="18">
        <f t="shared" si="17"/>
        <v>2</v>
      </c>
      <c r="L371" s="18">
        <f>INDEX(章节关卡!$D$4:$AA$123,掉落填表!B371-2000,(掉落填表!E371-1)*4+4)*$W$4</f>
        <v>2</v>
      </c>
      <c r="P371" s="18">
        <f t="shared" si="15"/>
        <v>20980002</v>
      </c>
      <c r="Q371" s="18" t="str">
        <f>G371&amp;"#"&amp;H371&amp;"#"&amp;VLOOKUP(G371,章节关卡!$AN$3:$AO$36,2,FALSE)</f>
        <v>1603008#2#16</v>
      </c>
    </row>
    <row r="372" spans="1:17" s="24" customFormat="1" ht="17.100000000000001" customHeight="1" x14ac:dyDescent="0.2">
      <c r="A372" s="14">
        <v>369</v>
      </c>
      <c r="B372" s="14">
        <v>2098</v>
      </c>
      <c r="C372" s="14" t="s">
        <v>1338</v>
      </c>
      <c r="D372" s="14" t="s">
        <v>969</v>
      </c>
      <c r="E372" s="14">
        <v>3</v>
      </c>
      <c r="F372" s="18">
        <f t="shared" si="16"/>
        <v>10000</v>
      </c>
      <c r="G372" s="18">
        <f>INDEX(章节关卡!$D$4:$AA$123,掉落填表!B372-2000,(掉落填表!E372-1)*4+2)</f>
        <v>1603010</v>
      </c>
      <c r="H372" s="18">
        <f t="shared" si="17"/>
        <v>2</v>
      </c>
      <c r="L372" s="18">
        <f>INDEX(章节关卡!$D$4:$AA$123,掉落填表!B372-2000,(掉落填表!E372-1)*4+4)*$W$4</f>
        <v>2</v>
      </c>
      <c r="P372" s="18">
        <f t="shared" si="15"/>
        <v>20980003</v>
      </c>
      <c r="Q372" s="18" t="str">
        <f>G372&amp;"#"&amp;H372&amp;"#"&amp;VLOOKUP(G372,章节关卡!$AN$3:$AO$36,2,FALSE)</f>
        <v>1603010#2#16</v>
      </c>
    </row>
    <row r="373" spans="1:17" s="24" customFormat="1" ht="17.100000000000001" customHeight="1" x14ac:dyDescent="0.2">
      <c r="A373" s="14">
        <v>370</v>
      </c>
      <c r="B373" s="14">
        <v>2098</v>
      </c>
      <c r="C373" s="14" t="s">
        <v>1339</v>
      </c>
      <c r="D373" s="14" t="s">
        <v>969</v>
      </c>
      <c r="E373" s="14">
        <v>4</v>
      </c>
      <c r="F373" s="18">
        <f t="shared" si="16"/>
        <v>10000</v>
      </c>
      <c r="G373" s="18">
        <f>INDEX(章节关卡!$D$4:$AA$123,掉落填表!B373-2000,(掉落填表!E373-1)*4+2)</f>
        <v>1603012</v>
      </c>
      <c r="H373" s="18">
        <f t="shared" si="17"/>
        <v>2</v>
      </c>
      <c r="L373" s="18">
        <f>INDEX(章节关卡!$D$4:$AA$123,掉落填表!B373-2000,(掉落填表!E373-1)*4+4)*$W$4</f>
        <v>2</v>
      </c>
      <c r="P373" s="18">
        <f t="shared" si="15"/>
        <v>20980004</v>
      </c>
      <c r="Q373" s="18" t="str">
        <f>G373&amp;"#"&amp;H373&amp;"#"&amp;VLOOKUP(G373,章节关卡!$AN$3:$AO$36,2,FALSE)</f>
        <v>1603012#2#16</v>
      </c>
    </row>
    <row r="374" spans="1:17" s="24" customFormat="1" ht="17.100000000000001" customHeight="1" x14ac:dyDescent="0.2">
      <c r="A374" s="14">
        <v>371</v>
      </c>
      <c r="B374" s="14">
        <v>2098</v>
      </c>
      <c r="C374" s="14" t="s">
        <v>1340</v>
      </c>
      <c r="D374" s="14" t="s">
        <v>969</v>
      </c>
      <c r="E374" s="14">
        <v>5</v>
      </c>
      <c r="F374" s="18">
        <f t="shared" si="16"/>
        <v>2000</v>
      </c>
      <c r="G374" s="18">
        <f>INDEX(章节关卡!$D$4:$AA$123,掉落填表!B374-2000,(掉落填表!E374-1)*4+2)</f>
        <v>1603020</v>
      </c>
      <c r="H374" s="18">
        <f t="shared" si="17"/>
        <v>1</v>
      </c>
      <c r="L374" s="18">
        <f>INDEX(章节关卡!$D$4:$AA$123,掉落填表!B374-2000,(掉落填表!E374-1)*4+4)*$W$4</f>
        <v>0.2</v>
      </c>
      <c r="P374" s="18">
        <f t="shared" si="15"/>
        <v>20980005</v>
      </c>
      <c r="Q374" s="18" t="str">
        <f>G374&amp;"#"&amp;H374&amp;"#"&amp;VLOOKUP(G374,章节关卡!$AN$3:$AO$36,2,FALSE)</f>
        <v>1603020#1#16</v>
      </c>
    </row>
    <row r="375" spans="1:17" s="24" customFormat="1" ht="17.100000000000001" customHeight="1" x14ac:dyDescent="0.2">
      <c r="A375" s="14">
        <v>372</v>
      </c>
      <c r="B375" s="14">
        <v>2098</v>
      </c>
      <c r="C375" s="14" t="s">
        <v>1341</v>
      </c>
      <c r="D375" s="14" t="s">
        <v>969</v>
      </c>
      <c r="E375" s="14">
        <v>6</v>
      </c>
      <c r="F375" s="18">
        <f t="shared" si="16"/>
        <v>2000</v>
      </c>
      <c r="G375" s="18">
        <f>INDEX(章节关卡!$D$4:$AA$123,掉落填表!B375-2000,(掉落填表!E375-1)*4+2)</f>
        <v>1603017</v>
      </c>
      <c r="H375" s="18">
        <f t="shared" si="17"/>
        <v>1</v>
      </c>
      <c r="L375" s="18">
        <f>INDEX(章节关卡!$D$4:$AA$123,掉落填表!B375-2000,(掉落填表!E375-1)*4+4)*$W$4</f>
        <v>0.2</v>
      </c>
      <c r="P375" s="18">
        <f t="shared" si="15"/>
        <v>20980006</v>
      </c>
      <c r="Q375" s="18" t="str">
        <f>G375&amp;"#"&amp;H375&amp;"#"&amp;VLOOKUP(G375,章节关卡!$AN$3:$AO$36,2,FALSE)</f>
        <v>1603017#1#16</v>
      </c>
    </row>
    <row r="376" spans="1:17" ht="17.100000000000001" customHeight="1" x14ac:dyDescent="0.2">
      <c r="A376" s="14">
        <v>373</v>
      </c>
      <c r="B376" s="14">
        <v>2099</v>
      </c>
      <c r="C376" s="14" t="s">
        <v>1342</v>
      </c>
      <c r="D376" s="14" t="s">
        <v>969</v>
      </c>
      <c r="E376" s="14">
        <v>1</v>
      </c>
      <c r="F376" s="18">
        <f t="shared" si="16"/>
        <v>10000</v>
      </c>
      <c r="G376" s="18">
        <f>INDEX(章节关卡!$D$4:$AA$123,掉落填表!B376-2000,(掉落填表!E376-1)*4+2)</f>
        <v>1401002</v>
      </c>
      <c r="H376" s="18">
        <f t="shared" si="17"/>
        <v>900</v>
      </c>
      <c r="L376" s="18">
        <f>INDEX(章节关卡!$D$4:$AA$123,掉落填表!B376-2000,(掉落填表!E376-1)*4+4)*$W$4</f>
        <v>900</v>
      </c>
      <c r="P376" s="18">
        <f t="shared" si="15"/>
        <v>20990001</v>
      </c>
      <c r="Q376" s="18" t="str">
        <f>G376&amp;"#"&amp;H376&amp;"#"&amp;VLOOKUP(G376,章节关卡!$AN$3:$AO$36,2,FALSE)</f>
        <v>1401002#900#14</v>
      </c>
    </row>
    <row r="377" spans="1:17" s="24" customFormat="1" ht="17.100000000000001" customHeight="1" x14ac:dyDescent="0.2">
      <c r="A377" s="14">
        <v>374</v>
      </c>
      <c r="B377" s="14">
        <v>2099</v>
      </c>
      <c r="C377" s="14" t="s">
        <v>1343</v>
      </c>
      <c r="D377" s="14" t="s">
        <v>969</v>
      </c>
      <c r="E377" s="14">
        <v>2</v>
      </c>
      <c r="F377" s="18">
        <f t="shared" si="16"/>
        <v>10000</v>
      </c>
      <c r="G377" s="18">
        <f>INDEX(章节关卡!$D$4:$AA$123,掉落填表!B377-2000,(掉落填表!E377-1)*4+2)</f>
        <v>1401003</v>
      </c>
      <c r="H377" s="18">
        <f t="shared" si="17"/>
        <v>240</v>
      </c>
      <c r="L377" s="18">
        <f>INDEX(章节关卡!$D$4:$AA$123,掉落填表!B377-2000,(掉落填表!E377-1)*4+4)*$W$4</f>
        <v>240</v>
      </c>
      <c r="P377" s="18">
        <f t="shared" si="15"/>
        <v>20990002</v>
      </c>
      <c r="Q377" s="18" t="str">
        <f>G377&amp;"#"&amp;H377&amp;"#"&amp;VLOOKUP(G377,章节关卡!$AN$3:$AO$36,2,FALSE)</f>
        <v>1401003#240#14</v>
      </c>
    </row>
    <row r="378" spans="1:17" s="24" customFormat="1" ht="17.100000000000001" customHeight="1" x14ac:dyDescent="0.2">
      <c r="A378" s="14">
        <v>375</v>
      </c>
      <c r="B378" s="14">
        <v>2099</v>
      </c>
      <c r="C378" s="14" t="s">
        <v>1344</v>
      </c>
      <c r="D378" s="14" t="s">
        <v>969</v>
      </c>
      <c r="E378" s="14">
        <v>3</v>
      </c>
      <c r="F378" s="18">
        <f t="shared" si="16"/>
        <v>10000</v>
      </c>
      <c r="G378" s="18">
        <f>INDEX(章节关卡!$D$4:$AA$123,掉落填表!B378-2000,(掉落填表!E378-1)*4+2)</f>
        <v>1603006</v>
      </c>
      <c r="H378" s="18">
        <f t="shared" si="17"/>
        <v>20</v>
      </c>
      <c r="L378" s="18">
        <f>INDEX(章节关卡!$D$4:$AA$123,掉落填表!B378-2000,(掉落填表!E378-1)*4+4)*$W$4</f>
        <v>20</v>
      </c>
      <c r="P378" s="18">
        <f t="shared" si="15"/>
        <v>20990003</v>
      </c>
      <c r="Q378" s="18" t="str">
        <f>G378&amp;"#"&amp;H378&amp;"#"&amp;VLOOKUP(G378,章节关卡!$AN$3:$AO$36,2,FALSE)</f>
        <v>1603006#20#16</v>
      </c>
    </row>
    <row r="379" spans="1:17" s="24" customFormat="1" ht="17.100000000000001" customHeight="1" x14ac:dyDescent="0.2">
      <c r="A379" s="14">
        <v>376</v>
      </c>
      <c r="B379" s="14">
        <v>2099</v>
      </c>
      <c r="C379" s="14" t="s">
        <v>1345</v>
      </c>
      <c r="D379" s="14" t="s">
        <v>969</v>
      </c>
      <c r="E379" s="14">
        <v>4</v>
      </c>
      <c r="F379" s="18">
        <f t="shared" si="16"/>
        <v>10000</v>
      </c>
      <c r="G379" s="18">
        <f>INDEX(章节关卡!$D$4:$AA$123,掉落填表!B379-2000,(掉落填表!E379-1)*4+2)</f>
        <v>1603014</v>
      </c>
      <c r="H379" s="18">
        <f t="shared" si="17"/>
        <v>2</v>
      </c>
      <c r="L379" s="18">
        <f>INDEX(章节关卡!$D$4:$AA$123,掉落填表!B379-2000,(掉落填表!E379-1)*4+4)*$W$4</f>
        <v>2</v>
      </c>
      <c r="P379" s="18">
        <f t="shared" si="15"/>
        <v>20990004</v>
      </c>
      <c r="Q379" s="18" t="str">
        <f>G379&amp;"#"&amp;H379&amp;"#"&amp;VLOOKUP(G379,章节关卡!$AN$3:$AO$36,2,FALSE)</f>
        <v>1603014#2#16</v>
      </c>
    </row>
    <row r="380" spans="1:17" s="24" customFormat="1" ht="17.100000000000001" customHeight="1" x14ac:dyDescent="0.2">
      <c r="A380" s="14">
        <v>377</v>
      </c>
      <c r="B380" s="14">
        <v>2099</v>
      </c>
      <c r="C380" s="14" t="s">
        <v>1346</v>
      </c>
      <c r="D380" s="14" t="s">
        <v>969</v>
      </c>
      <c r="E380" s="14">
        <v>5</v>
      </c>
      <c r="F380" s="18">
        <f t="shared" si="16"/>
        <v>2000</v>
      </c>
      <c r="G380" s="18">
        <f>INDEX(章节关卡!$D$4:$AA$123,掉落填表!B380-2000,(掉落填表!E380-1)*4+2)</f>
        <v>1603021</v>
      </c>
      <c r="H380" s="18">
        <f t="shared" si="17"/>
        <v>1</v>
      </c>
      <c r="L380" s="18">
        <f>INDEX(章节关卡!$D$4:$AA$123,掉落填表!B380-2000,(掉落填表!E380-1)*4+4)*$W$4</f>
        <v>0.2</v>
      </c>
      <c r="P380" s="18">
        <f t="shared" si="15"/>
        <v>20990005</v>
      </c>
      <c r="Q380" s="18" t="str">
        <f>G380&amp;"#"&amp;H380&amp;"#"&amp;VLOOKUP(G380,章节关卡!$AN$3:$AO$36,2,FALSE)</f>
        <v>1603021#1#16</v>
      </c>
    </row>
    <row r="381" spans="1:17" s="24" customFormat="1" ht="17.100000000000001" customHeight="1" x14ac:dyDescent="0.2">
      <c r="A381" s="14">
        <v>378</v>
      </c>
      <c r="B381" s="14">
        <v>2099</v>
      </c>
      <c r="C381" s="14" t="s">
        <v>1347</v>
      </c>
      <c r="D381" s="14" t="s">
        <v>969</v>
      </c>
      <c r="E381" s="14">
        <v>6</v>
      </c>
      <c r="F381" s="18">
        <f t="shared" si="16"/>
        <v>2000</v>
      </c>
      <c r="G381" s="18">
        <f>INDEX(章节关卡!$D$4:$AA$123,掉落填表!B381-2000,(掉落填表!E381-1)*4+2)</f>
        <v>1603017</v>
      </c>
      <c r="H381" s="18">
        <f t="shared" si="17"/>
        <v>1</v>
      </c>
      <c r="L381" s="18">
        <f>INDEX(章节关卡!$D$4:$AA$123,掉落填表!B381-2000,(掉落填表!E381-1)*4+4)*$W$4</f>
        <v>0.2</v>
      </c>
      <c r="P381" s="18">
        <f t="shared" si="15"/>
        <v>20990006</v>
      </c>
      <c r="Q381" s="18" t="str">
        <f>G381&amp;"#"&amp;H381&amp;"#"&amp;VLOOKUP(G381,章节关卡!$AN$3:$AO$36,2,FALSE)</f>
        <v>1603017#1#16</v>
      </c>
    </row>
    <row r="382" spans="1:17" ht="17.100000000000001" customHeight="1" x14ac:dyDescent="0.2">
      <c r="A382" s="14">
        <v>379</v>
      </c>
      <c r="B382" s="14">
        <v>2100</v>
      </c>
      <c r="C382" s="14" t="s">
        <v>1348</v>
      </c>
      <c r="D382" s="14" t="s">
        <v>969</v>
      </c>
      <c r="E382" s="14">
        <v>1</v>
      </c>
      <c r="F382" s="18">
        <f t="shared" si="16"/>
        <v>10000</v>
      </c>
      <c r="G382" s="18">
        <f>INDEX(章节关卡!$D$4:$AA$123,掉落填表!B382-2000,(掉落填表!E382-1)*4+2)</f>
        <v>1401002</v>
      </c>
      <c r="H382" s="18">
        <f t="shared" si="17"/>
        <v>900</v>
      </c>
      <c r="L382" s="18">
        <f>INDEX(章节关卡!$D$4:$AA$123,掉落填表!B382-2000,(掉落填表!E382-1)*4+4)*$W$4</f>
        <v>900</v>
      </c>
      <c r="P382" s="18">
        <f t="shared" si="15"/>
        <v>21000001</v>
      </c>
      <c r="Q382" s="18" t="str">
        <f>G382&amp;"#"&amp;H382&amp;"#"&amp;VLOOKUP(G382,章节关卡!$AN$3:$AO$36,2,FALSE)</f>
        <v>1401002#900#14</v>
      </c>
    </row>
    <row r="383" spans="1:17" s="24" customFormat="1" ht="17.100000000000001" customHeight="1" x14ac:dyDescent="0.2">
      <c r="A383" s="14">
        <v>380</v>
      </c>
      <c r="B383" s="14">
        <v>2100</v>
      </c>
      <c r="C383" s="14" t="s">
        <v>1349</v>
      </c>
      <c r="D383" s="14" t="s">
        <v>969</v>
      </c>
      <c r="E383" s="14">
        <v>2</v>
      </c>
      <c r="F383" s="18">
        <f t="shared" si="16"/>
        <v>10000</v>
      </c>
      <c r="G383" s="18">
        <f>INDEX(章节关卡!$D$4:$AA$123,掉落填表!B383-2000,(掉落填表!E383-1)*4+2)</f>
        <v>1401004</v>
      </c>
      <c r="H383" s="18">
        <f t="shared" si="17"/>
        <v>240</v>
      </c>
      <c r="L383" s="18">
        <f>INDEX(章节关卡!$D$4:$AA$123,掉落填表!B383-2000,(掉落填表!E383-1)*4+4)*$W$4</f>
        <v>240</v>
      </c>
      <c r="P383" s="18">
        <f t="shared" si="15"/>
        <v>21000002</v>
      </c>
      <c r="Q383" s="18" t="str">
        <f>G383&amp;"#"&amp;H383&amp;"#"&amp;VLOOKUP(G383,章节关卡!$AN$3:$AO$36,2,FALSE)</f>
        <v>1401004#240#14</v>
      </c>
    </row>
    <row r="384" spans="1:17" s="24" customFormat="1" ht="17.100000000000001" customHeight="1" x14ac:dyDescent="0.2">
      <c r="A384" s="14">
        <v>381</v>
      </c>
      <c r="B384" s="14">
        <v>2100</v>
      </c>
      <c r="C384" s="14" t="s">
        <v>1350</v>
      </c>
      <c r="D384" s="14" t="s">
        <v>969</v>
      </c>
      <c r="E384" s="14">
        <v>3</v>
      </c>
      <c r="F384" s="18">
        <f t="shared" si="16"/>
        <v>10000</v>
      </c>
      <c r="G384" s="18">
        <f>INDEX(章节关卡!$D$4:$AA$123,掉落填表!B384-2000,(掉落填表!E384-1)*4+2)</f>
        <v>1603003</v>
      </c>
      <c r="H384" s="18">
        <f t="shared" si="17"/>
        <v>20</v>
      </c>
      <c r="L384" s="18">
        <f>INDEX(章节关卡!$D$4:$AA$123,掉落填表!B384-2000,(掉落填表!E384-1)*4+4)*$W$4</f>
        <v>20</v>
      </c>
      <c r="P384" s="18">
        <f t="shared" si="15"/>
        <v>21000003</v>
      </c>
      <c r="Q384" s="18" t="str">
        <f>G384&amp;"#"&amp;H384&amp;"#"&amp;VLOOKUP(G384,章节关卡!$AN$3:$AO$36,2,FALSE)</f>
        <v>1603003#20#16</v>
      </c>
    </row>
    <row r="385" spans="1:17" s="24" customFormat="1" ht="17.100000000000001" customHeight="1" x14ac:dyDescent="0.2">
      <c r="A385" s="14">
        <v>382</v>
      </c>
      <c r="B385" s="14">
        <v>2100</v>
      </c>
      <c r="C385" s="14" t="s">
        <v>1351</v>
      </c>
      <c r="D385" s="14" t="s">
        <v>969</v>
      </c>
      <c r="E385" s="14">
        <v>4</v>
      </c>
      <c r="F385" s="18">
        <f t="shared" si="16"/>
        <v>10000</v>
      </c>
      <c r="G385" s="18">
        <f>INDEX(章节关卡!$D$4:$AA$123,掉落填表!B385-2000,(掉落填表!E385-1)*4+2)</f>
        <v>1603016</v>
      </c>
      <c r="H385" s="18">
        <f t="shared" si="17"/>
        <v>2</v>
      </c>
      <c r="L385" s="18">
        <f>INDEX(章节关卡!$D$4:$AA$123,掉落填表!B385-2000,(掉落填表!E385-1)*4+4)*$W$4</f>
        <v>2</v>
      </c>
      <c r="P385" s="18">
        <f t="shared" si="15"/>
        <v>21000004</v>
      </c>
      <c r="Q385" s="18" t="str">
        <f>G385&amp;"#"&amp;H385&amp;"#"&amp;VLOOKUP(G385,章节关卡!$AN$3:$AO$36,2,FALSE)</f>
        <v>1603016#2#16</v>
      </c>
    </row>
    <row r="386" spans="1:17" s="24" customFormat="1" ht="17.100000000000001" customHeight="1" x14ac:dyDescent="0.2">
      <c r="A386" s="14">
        <v>383</v>
      </c>
      <c r="B386" s="14">
        <v>2100</v>
      </c>
      <c r="C386" s="14" t="s">
        <v>1352</v>
      </c>
      <c r="D386" s="14" t="s">
        <v>969</v>
      </c>
      <c r="E386" s="14">
        <v>5</v>
      </c>
      <c r="F386" s="18">
        <f t="shared" si="16"/>
        <v>2000</v>
      </c>
      <c r="G386" s="18">
        <f>INDEX(章节关卡!$D$4:$AA$123,掉落填表!B386-2000,(掉落填表!E386-1)*4+2)</f>
        <v>1603022</v>
      </c>
      <c r="H386" s="18">
        <f t="shared" si="17"/>
        <v>1</v>
      </c>
      <c r="L386" s="18">
        <f>INDEX(章节关卡!$D$4:$AA$123,掉落填表!B386-2000,(掉落填表!E386-1)*4+4)*$W$4</f>
        <v>0.2</v>
      </c>
      <c r="P386" s="18">
        <f t="shared" si="15"/>
        <v>21000005</v>
      </c>
      <c r="Q386" s="18" t="str">
        <f>G386&amp;"#"&amp;H386&amp;"#"&amp;VLOOKUP(G386,章节关卡!$AN$3:$AO$36,2,FALSE)</f>
        <v>1603022#1#16</v>
      </c>
    </row>
    <row r="387" spans="1:17" s="24" customFormat="1" ht="17.100000000000001" customHeight="1" x14ac:dyDescent="0.2">
      <c r="A387" s="14">
        <v>384</v>
      </c>
      <c r="B387" s="14">
        <v>2100</v>
      </c>
      <c r="C387" s="14" t="s">
        <v>1353</v>
      </c>
      <c r="D387" s="14" t="s">
        <v>969</v>
      </c>
      <c r="E387" s="14">
        <v>6</v>
      </c>
      <c r="F387" s="18">
        <f t="shared" si="16"/>
        <v>2000</v>
      </c>
      <c r="G387" s="18">
        <f>INDEX(章节关卡!$D$4:$AA$123,掉落填表!B387-2000,(掉落填表!E387-1)*4+2)</f>
        <v>1603017</v>
      </c>
      <c r="H387" s="18">
        <f t="shared" si="17"/>
        <v>1</v>
      </c>
      <c r="L387" s="18">
        <f>INDEX(章节关卡!$D$4:$AA$123,掉落填表!B387-2000,(掉落填表!E387-1)*4+4)*$W$4</f>
        <v>0.2</v>
      </c>
      <c r="P387" s="18">
        <f t="shared" si="15"/>
        <v>21000006</v>
      </c>
      <c r="Q387" s="18" t="str">
        <f>G387&amp;"#"&amp;H387&amp;"#"&amp;VLOOKUP(G387,章节关卡!$AN$3:$AO$36,2,FALSE)</f>
        <v>1603017#1#16</v>
      </c>
    </row>
    <row r="388" spans="1:17" ht="17.100000000000001" customHeight="1" x14ac:dyDescent="0.2">
      <c r="A388" s="14">
        <v>385</v>
      </c>
      <c r="B388" s="14">
        <v>2101</v>
      </c>
      <c r="C388" s="14" t="s">
        <v>1354</v>
      </c>
      <c r="D388" s="14" t="s">
        <v>969</v>
      </c>
      <c r="E388" s="14">
        <v>1</v>
      </c>
      <c r="F388" s="18">
        <f t="shared" si="16"/>
        <v>10000</v>
      </c>
      <c r="G388" s="18">
        <f>INDEX(章节关卡!$D$4:$AA$123,掉落填表!B388-2000,(掉落填表!E388-1)*4+2)</f>
        <v>1401002</v>
      </c>
      <c r="H388" s="18">
        <f t="shared" si="17"/>
        <v>900</v>
      </c>
      <c r="L388" s="18">
        <f>INDEX(章节关卡!$D$4:$AA$123,掉落填表!B388-2000,(掉落填表!E388-1)*4+4)*$W$4</f>
        <v>900</v>
      </c>
      <c r="P388" s="18">
        <f t="shared" ref="P388:P451" si="18">B388*10000+E388</f>
        <v>21010001</v>
      </c>
      <c r="Q388" s="18" t="str">
        <f>G388&amp;"#"&amp;H388&amp;"#"&amp;VLOOKUP(G388,章节关卡!$AN$3:$AO$36,2,FALSE)</f>
        <v>1401002#900#14</v>
      </c>
    </row>
    <row r="389" spans="1:17" s="24" customFormat="1" ht="17.100000000000001" customHeight="1" x14ac:dyDescent="0.2">
      <c r="A389" s="14">
        <v>386</v>
      </c>
      <c r="B389" s="14">
        <v>2101</v>
      </c>
      <c r="C389" s="14" t="s">
        <v>1355</v>
      </c>
      <c r="D389" s="14" t="s">
        <v>969</v>
      </c>
      <c r="E389" s="14">
        <v>2</v>
      </c>
      <c r="F389" s="18">
        <f t="shared" ref="F389:F452" si="19">IF(L389&lt;1,INT(L389*10000),10000)</f>
        <v>10000</v>
      </c>
      <c r="G389" s="18">
        <f>INDEX(章节关卡!$D$4:$AA$123,掉落填表!B389-2000,(掉落填表!E389-1)*4+2)</f>
        <v>1401003</v>
      </c>
      <c r="H389" s="18">
        <f t="shared" ref="H389:H452" si="20">IF(F389&lt;10000,1,INT(L389))</f>
        <v>240</v>
      </c>
      <c r="L389" s="18">
        <f>INDEX(章节关卡!$D$4:$AA$123,掉落填表!B389-2000,(掉落填表!E389-1)*4+4)*$W$4</f>
        <v>240</v>
      </c>
      <c r="P389" s="18">
        <f t="shared" si="18"/>
        <v>21010002</v>
      </c>
      <c r="Q389" s="18" t="str">
        <f>G389&amp;"#"&amp;H389&amp;"#"&amp;VLOOKUP(G389,章节关卡!$AN$3:$AO$36,2,FALSE)</f>
        <v>1401003#240#14</v>
      </c>
    </row>
    <row r="390" spans="1:17" s="24" customFormat="1" ht="17.100000000000001" customHeight="1" x14ac:dyDescent="0.2">
      <c r="A390" s="14">
        <v>387</v>
      </c>
      <c r="B390" s="14">
        <v>2101</v>
      </c>
      <c r="C390" s="14" t="s">
        <v>1356</v>
      </c>
      <c r="D390" s="14" t="s">
        <v>969</v>
      </c>
      <c r="E390" s="14">
        <v>3</v>
      </c>
      <c r="F390" s="18">
        <f t="shared" si="19"/>
        <v>10000</v>
      </c>
      <c r="G390" s="18">
        <f>INDEX(章节关卡!$D$4:$AA$123,掉落填表!B390-2000,(掉落填表!E390-1)*4+2)</f>
        <v>1603006</v>
      </c>
      <c r="H390" s="18">
        <f t="shared" si="20"/>
        <v>20</v>
      </c>
      <c r="L390" s="18">
        <f>INDEX(章节关卡!$D$4:$AA$123,掉落填表!B390-2000,(掉落填表!E390-1)*4+4)*$W$4</f>
        <v>20</v>
      </c>
      <c r="P390" s="18">
        <f t="shared" si="18"/>
        <v>21010003</v>
      </c>
      <c r="Q390" s="18" t="str">
        <f>G390&amp;"#"&amp;H390&amp;"#"&amp;VLOOKUP(G390,章节关卡!$AN$3:$AO$36,2,FALSE)</f>
        <v>1603006#20#16</v>
      </c>
    </row>
    <row r="391" spans="1:17" s="24" customFormat="1" ht="17.100000000000001" customHeight="1" x14ac:dyDescent="0.2">
      <c r="A391" s="14">
        <v>388</v>
      </c>
      <c r="B391" s="14">
        <v>2101</v>
      </c>
      <c r="C391" s="14" t="s">
        <v>1357</v>
      </c>
      <c r="D391" s="14" t="s">
        <v>969</v>
      </c>
      <c r="E391" s="14">
        <v>4</v>
      </c>
      <c r="F391" s="18">
        <f t="shared" si="19"/>
        <v>10000</v>
      </c>
      <c r="G391" s="18">
        <f>INDEX(章节关卡!$D$4:$AA$123,掉落填表!B391-2000,(掉落填表!E391-1)*4+2)</f>
        <v>1603008</v>
      </c>
      <c r="H391" s="18">
        <f t="shared" si="20"/>
        <v>2</v>
      </c>
      <c r="L391" s="18">
        <f>INDEX(章节关卡!$D$4:$AA$123,掉落填表!B391-2000,(掉落填表!E391-1)*4+4)*$W$4</f>
        <v>2</v>
      </c>
      <c r="P391" s="18">
        <f t="shared" si="18"/>
        <v>21010004</v>
      </c>
      <c r="Q391" s="18" t="str">
        <f>G391&amp;"#"&amp;H391&amp;"#"&amp;VLOOKUP(G391,章节关卡!$AN$3:$AO$36,2,FALSE)</f>
        <v>1603008#2#16</v>
      </c>
    </row>
    <row r="392" spans="1:17" s="24" customFormat="1" ht="17.100000000000001" customHeight="1" x14ac:dyDescent="0.2">
      <c r="A392" s="14">
        <v>389</v>
      </c>
      <c r="B392" s="14">
        <v>2101</v>
      </c>
      <c r="C392" s="14" t="s">
        <v>1358</v>
      </c>
      <c r="D392" s="14" t="s">
        <v>969</v>
      </c>
      <c r="E392" s="14">
        <v>5</v>
      </c>
      <c r="F392" s="18">
        <f t="shared" si="19"/>
        <v>2000</v>
      </c>
      <c r="G392" s="18">
        <f>INDEX(章节关卡!$D$4:$AA$123,掉落填表!B392-2000,(掉落填表!E392-1)*4+2)</f>
        <v>1603018</v>
      </c>
      <c r="H392" s="18">
        <f t="shared" si="20"/>
        <v>1</v>
      </c>
      <c r="L392" s="18">
        <f>INDEX(章节关卡!$D$4:$AA$123,掉落填表!B392-2000,(掉落填表!E392-1)*4+4)*$W$4</f>
        <v>0.2</v>
      </c>
      <c r="P392" s="18">
        <f t="shared" si="18"/>
        <v>21010005</v>
      </c>
      <c r="Q392" s="18" t="str">
        <f>G392&amp;"#"&amp;H392&amp;"#"&amp;VLOOKUP(G392,章节关卡!$AN$3:$AO$36,2,FALSE)</f>
        <v>1603018#1#16</v>
      </c>
    </row>
    <row r="393" spans="1:17" s="24" customFormat="1" ht="17.100000000000001" customHeight="1" x14ac:dyDescent="0.2">
      <c r="A393" s="14">
        <v>390</v>
      </c>
      <c r="B393" s="14">
        <v>2101</v>
      </c>
      <c r="C393" s="14" t="s">
        <v>1359</v>
      </c>
      <c r="D393" s="14" t="s">
        <v>969</v>
      </c>
      <c r="E393" s="14">
        <v>6</v>
      </c>
      <c r="F393" s="18">
        <f t="shared" si="19"/>
        <v>2000</v>
      </c>
      <c r="G393" s="18">
        <f>INDEX(章节关卡!$D$4:$AA$123,掉落填表!B393-2000,(掉落填表!E393-1)*4+2)</f>
        <v>1603017</v>
      </c>
      <c r="H393" s="18">
        <f t="shared" si="20"/>
        <v>1</v>
      </c>
      <c r="L393" s="18">
        <f>INDEX(章节关卡!$D$4:$AA$123,掉落填表!B393-2000,(掉落填表!E393-1)*4+4)*$W$4</f>
        <v>0.2</v>
      </c>
      <c r="P393" s="18">
        <f t="shared" si="18"/>
        <v>21010006</v>
      </c>
      <c r="Q393" s="18" t="str">
        <f>G393&amp;"#"&amp;H393&amp;"#"&amp;VLOOKUP(G393,章节关卡!$AN$3:$AO$36,2,FALSE)</f>
        <v>1603017#1#16</v>
      </c>
    </row>
    <row r="394" spans="1:17" ht="17.100000000000001" customHeight="1" x14ac:dyDescent="0.2">
      <c r="A394" s="14">
        <v>391</v>
      </c>
      <c r="B394" s="14">
        <v>2102</v>
      </c>
      <c r="C394" s="14" t="s">
        <v>1360</v>
      </c>
      <c r="D394" s="14" t="s">
        <v>969</v>
      </c>
      <c r="E394" s="14">
        <v>1</v>
      </c>
      <c r="F394" s="18">
        <f t="shared" si="19"/>
        <v>10000</v>
      </c>
      <c r="G394" s="18">
        <f>INDEX(章节关卡!$D$4:$AA$123,掉落填表!B394-2000,(掉落填表!E394-1)*4+2)</f>
        <v>1401002</v>
      </c>
      <c r="H394" s="18">
        <f t="shared" si="20"/>
        <v>900</v>
      </c>
      <c r="L394" s="18">
        <f>INDEX(章节关卡!$D$4:$AA$123,掉落填表!B394-2000,(掉落填表!E394-1)*4+4)*$W$4</f>
        <v>900</v>
      </c>
      <c r="P394" s="18">
        <f t="shared" si="18"/>
        <v>21020001</v>
      </c>
      <c r="Q394" s="18" t="str">
        <f>G394&amp;"#"&amp;H394&amp;"#"&amp;VLOOKUP(G394,章节关卡!$AN$3:$AO$36,2,FALSE)</f>
        <v>1401002#900#14</v>
      </c>
    </row>
    <row r="395" spans="1:17" s="24" customFormat="1" ht="17.100000000000001" customHeight="1" x14ac:dyDescent="0.2">
      <c r="A395" s="14">
        <v>392</v>
      </c>
      <c r="B395" s="14">
        <v>2102</v>
      </c>
      <c r="C395" s="14" t="s">
        <v>1361</v>
      </c>
      <c r="D395" s="14" t="s">
        <v>969</v>
      </c>
      <c r="E395" s="14">
        <v>2</v>
      </c>
      <c r="F395" s="18">
        <f t="shared" si="19"/>
        <v>10000</v>
      </c>
      <c r="G395" s="18">
        <f>INDEX(章节关卡!$D$4:$AA$123,掉落填表!B395-2000,(掉落填表!E395-1)*4+2)</f>
        <v>1401004</v>
      </c>
      <c r="H395" s="18">
        <f t="shared" si="20"/>
        <v>240</v>
      </c>
      <c r="L395" s="18">
        <f>INDEX(章节关卡!$D$4:$AA$123,掉落填表!B395-2000,(掉落填表!E395-1)*4+4)*$W$4</f>
        <v>240</v>
      </c>
      <c r="P395" s="18">
        <f t="shared" si="18"/>
        <v>21020002</v>
      </c>
      <c r="Q395" s="18" t="str">
        <f>G395&amp;"#"&amp;H395&amp;"#"&amp;VLOOKUP(G395,章节关卡!$AN$3:$AO$36,2,FALSE)</f>
        <v>1401004#240#14</v>
      </c>
    </row>
    <row r="396" spans="1:17" s="24" customFormat="1" ht="17.100000000000001" customHeight="1" x14ac:dyDescent="0.2">
      <c r="A396" s="14">
        <v>393</v>
      </c>
      <c r="B396" s="14">
        <v>2102</v>
      </c>
      <c r="C396" s="14" t="s">
        <v>1362</v>
      </c>
      <c r="D396" s="14" t="s">
        <v>969</v>
      </c>
      <c r="E396" s="14">
        <v>3</v>
      </c>
      <c r="F396" s="18">
        <f t="shared" si="19"/>
        <v>10000</v>
      </c>
      <c r="G396" s="18">
        <f>INDEX(章节关卡!$D$4:$AA$123,掉落填表!B396-2000,(掉落填表!E396-1)*4+2)</f>
        <v>1603003</v>
      </c>
      <c r="H396" s="18">
        <f t="shared" si="20"/>
        <v>20</v>
      </c>
      <c r="L396" s="18">
        <f>INDEX(章节关卡!$D$4:$AA$123,掉落填表!B396-2000,(掉落填表!E396-1)*4+4)*$W$4</f>
        <v>20</v>
      </c>
      <c r="P396" s="18">
        <f t="shared" si="18"/>
        <v>21020003</v>
      </c>
      <c r="Q396" s="18" t="str">
        <f>G396&amp;"#"&amp;H396&amp;"#"&amp;VLOOKUP(G396,章节关卡!$AN$3:$AO$36,2,FALSE)</f>
        <v>1603003#20#16</v>
      </c>
    </row>
    <row r="397" spans="1:17" s="24" customFormat="1" ht="17.100000000000001" customHeight="1" x14ac:dyDescent="0.2">
      <c r="A397" s="14">
        <v>394</v>
      </c>
      <c r="B397" s="14">
        <v>2102</v>
      </c>
      <c r="C397" s="14" t="s">
        <v>1363</v>
      </c>
      <c r="D397" s="14" t="s">
        <v>969</v>
      </c>
      <c r="E397" s="14">
        <v>4</v>
      </c>
      <c r="F397" s="18">
        <f t="shared" si="19"/>
        <v>10000</v>
      </c>
      <c r="G397" s="18">
        <f>INDEX(章节关卡!$D$4:$AA$123,掉落填表!B397-2000,(掉落填表!E397-1)*4+2)</f>
        <v>1603010</v>
      </c>
      <c r="H397" s="18">
        <f t="shared" si="20"/>
        <v>2</v>
      </c>
      <c r="L397" s="18">
        <f>INDEX(章节关卡!$D$4:$AA$123,掉落填表!B397-2000,(掉落填表!E397-1)*4+4)*$W$4</f>
        <v>2</v>
      </c>
      <c r="P397" s="18">
        <f t="shared" si="18"/>
        <v>21020004</v>
      </c>
      <c r="Q397" s="18" t="str">
        <f>G397&amp;"#"&amp;H397&amp;"#"&amp;VLOOKUP(G397,章节关卡!$AN$3:$AO$36,2,FALSE)</f>
        <v>1603010#2#16</v>
      </c>
    </row>
    <row r="398" spans="1:17" s="24" customFormat="1" ht="17.100000000000001" customHeight="1" x14ac:dyDescent="0.2">
      <c r="A398" s="14">
        <v>395</v>
      </c>
      <c r="B398" s="14">
        <v>2102</v>
      </c>
      <c r="C398" s="14" t="s">
        <v>1364</v>
      </c>
      <c r="D398" s="14" t="s">
        <v>969</v>
      </c>
      <c r="E398" s="14">
        <v>5</v>
      </c>
      <c r="F398" s="18">
        <f t="shared" si="19"/>
        <v>2000</v>
      </c>
      <c r="G398" s="18">
        <f>INDEX(章节关卡!$D$4:$AA$123,掉落填表!B398-2000,(掉落填表!E398-1)*4+2)</f>
        <v>1603019</v>
      </c>
      <c r="H398" s="18">
        <f t="shared" si="20"/>
        <v>1</v>
      </c>
      <c r="L398" s="18">
        <f>INDEX(章节关卡!$D$4:$AA$123,掉落填表!B398-2000,(掉落填表!E398-1)*4+4)*$W$4</f>
        <v>0.2</v>
      </c>
      <c r="P398" s="18">
        <f t="shared" si="18"/>
        <v>21020005</v>
      </c>
      <c r="Q398" s="18" t="str">
        <f>G398&amp;"#"&amp;H398&amp;"#"&amp;VLOOKUP(G398,章节关卡!$AN$3:$AO$36,2,FALSE)</f>
        <v>1603019#1#16</v>
      </c>
    </row>
    <row r="399" spans="1:17" s="24" customFormat="1" ht="17.100000000000001" customHeight="1" x14ac:dyDescent="0.2">
      <c r="A399" s="14">
        <v>396</v>
      </c>
      <c r="B399" s="14">
        <v>2102</v>
      </c>
      <c r="C399" s="14" t="s">
        <v>1365</v>
      </c>
      <c r="D399" s="14" t="s">
        <v>969</v>
      </c>
      <c r="E399" s="14">
        <v>6</v>
      </c>
      <c r="F399" s="18">
        <f t="shared" si="19"/>
        <v>2000</v>
      </c>
      <c r="G399" s="18">
        <f>INDEX(章节关卡!$D$4:$AA$123,掉落填表!B399-2000,(掉落填表!E399-1)*4+2)</f>
        <v>1603017</v>
      </c>
      <c r="H399" s="18">
        <f t="shared" si="20"/>
        <v>1</v>
      </c>
      <c r="L399" s="18">
        <f>INDEX(章节关卡!$D$4:$AA$123,掉落填表!B399-2000,(掉落填表!E399-1)*4+4)*$W$4</f>
        <v>0.2</v>
      </c>
      <c r="P399" s="18">
        <f t="shared" si="18"/>
        <v>21020006</v>
      </c>
      <c r="Q399" s="18" t="str">
        <f>G399&amp;"#"&amp;H399&amp;"#"&amp;VLOOKUP(G399,章节关卡!$AN$3:$AO$36,2,FALSE)</f>
        <v>1603017#1#16</v>
      </c>
    </row>
    <row r="400" spans="1:17" ht="17.100000000000001" customHeight="1" x14ac:dyDescent="0.2">
      <c r="A400" s="14">
        <v>397</v>
      </c>
      <c r="B400" s="14">
        <v>2103</v>
      </c>
      <c r="C400" s="14" t="s">
        <v>1366</v>
      </c>
      <c r="D400" s="14" t="s">
        <v>969</v>
      </c>
      <c r="E400" s="14">
        <v>1</v>
      </c>
      <c r="F400" s="18">
        <f t="shared" si="19"/>
        <v>10000</v>
      </c>
      <c r="G400" s="18">
        <f>INDEX(章节关卡!$D$4:$AA$123,掉落填表!B400-2000,(掉落填表!E400-1)*4+2)</f>
        <v>1401002</v>
      </c>
      <c r="H400" s="18">
        <f t="shared" si="20"/>
        <v>900</v>
      </c>
      <c r="L400" s="18">
        <f>INDEX(章节关卡!$D$4:$AA$123,掉落填表!B400-2000,(掉落填表!E400-1)*4+4)*$W$4</f>
        <v>900</v>
      </c>
      <c r="P400" s="18">
        <f t="shared" si="18"/>
        <v>21030001</v>
      </c>
      <c r="Q400" s="18" t="str">
        <f>G400&amp;"#"&amp;H400&amp;"#"&amp;VLOOKUP(G400,章节关卡!$AN$3:$AO$36,2,FALSE)</f>
        <v>1401002#900#14</v>
      </c>
    </row>
    <row r="401" spans="1:17" s="24" customFormat="1" ht="17.100000000000001" customHeight="1" x14ac:dyDescent="0.2">
      <c r="A401" s="14">
        <v>398</v>
      </c>
      <c r="B401" s="14">
        <v>2103</v>
      </c>
      <c r="C401" s="14" t="s">
        <v>1367</v>
      </c>
      <c r="D401" s="14" t="s">
        <v>969</v>
      </c>
      <c r="E401" s="14">
        <v>2</v>
      </c>
      <c r="F401" s="18">
        <f t="shared" si="19"/>
        <v>10000</v>
      </c>
      <c r="G401" s="18">
        <f>INDEX(章节关卡!$D$4:$AA$123,掉落填表!B401-2000,(掉落填表!E401-1)*4+2)</f>
        <v>1603006</v>
      </c>
      <c r="H401" s="18">
        <f t="shared" si="20"/>
        <v>20</v>
      </c>
      <c r="L401" s="18">
        <f>INDEX(章节关卡!$D$4:$AA$123,掉落填表!B401-2000,(掉落填表!E401-1)*4+4)*$W$4</f>
        <v>20</v>
      </c>
      <c r="P401" s="18">
        <f t="shared" si="18"/>
        <v>21030002</v>
      </c>
      <c r="Q401" s="18" t="str">
        <f>G401&amp;"#"&amp;H401&amp;"#"&amp;VLOOKUP(G401,章节关卡!$AN$3:$AO$36,2,FALSE)</f>
        <v>1603006#20#16</v>
      </c>
    </row>
    <row r="402" spans="1:17" s="24" customFormat="1" ht="17.100000000000001" customHeight="1" x14ac:dyDescent="0.2">
      <c r="A402" s="14">
        <v>399</v>
      </c>
      <c r="B402" s="14">
        <v>2103</v>
      </c>
      <c r="C402" s="14" t="s">
        <v>1368</v>
      </c>
      <c r="D402" s="14" t="s">
        <v>969</v>
      </c>
      <c r="E402" s="14">
        <v>3</v>
      </c>
      <c r="F402" s="18">
        <f t="shared" si="19"/>
        <v>10000</v>
      </c>
      <c r="G402" s="18">
        <f>INDEX(章节关卡!$D$4:$AA$123,掉落填表!B402-2000,(掉落填表!E402-1)*4+2)</f>
        <v>1603006</v>
      </c>
      <c r="H402" s="18">
        <f t="shared" si="20"/>
        <v>20</v>
      </c>
      <c r="L402" s="18">
        <f>INDEX(章节关卡!$D$4:$AA$123,掉落填表!B402-2000,(掉落填表!E402-1)*4+4)*$W$4</f>
        <v>20</v>
      </c>
      <c r="P402" s="18">
        <f t="shared" si="18"/>
        <v>21030003</v>
      </c>
      <c r="Q402" s="18" t="str">
        <f>G402&amp;"#"&amp;H402&amp;"#"&amp;VLOOKUP(G402,章节关卡!$AN$3:$AO$36,2,FALSE)</f>
        <v>1603006#20#16</v>
      </c>
    </row>
    <row r="403" spans="1:17" s="24" customFormat="1" ht="17.100000000000001" customHeight="1" x14ac:dyDescent="0.2">
      <c r="A403" s="14">
        <v>400</v>
      </c>
      <c r="B403" s="14">
        <v>2103</v>
      </c>
      <c r="C403" s="14" t="s">
        <v>1369</v>
      </c>
      <c r="D403" s="14" t="s">
        <v>969</v>
      </c>
      <c r="E403" s="14">
        <v>4</v>
      </c>
      <c r="F403" s="18">
        <f t="shared" si="19"/>
        <v>10000</v>
      </c>
      <c r="G403" s="18">
        <f>INDEX(章节关卡!$D$4:$AA$123,掉落填表!B403-2000,(掉落填表!E403-1)*4+2)</f>
        <v>1603016</v>
      </c>
      <c r="H403" s="18">
        <f t="shared" si="20"/>
        <v>2</v>
      </c>
      <c r="L403" s="18">
        <f>INDEX(章节关卡!$D$4:$AA$123,掉落填表!B403-2000,(掉落填表!E403-1)*4+4)*$W$4</f>
        <v>2</v>
      </c>
      <c r="P403" s="18">
        <f t="shared" si="18"/>
        <v>21030004</v>
      </c>
      <c r="Q403" s="18" t="str">
        <f>G403&amp;"#"&amp;H403&amp;"#"&amp;VLOOKUP(G403,章节关卡!$AN$3:$AO$36,2,FALSE)</f>
        <v>1603016#2#16</v>
      </c>
    </row>
    <row r="404" spans="1:17" s="24" customFormat="1" ht="17.100000000000001" customHeight="1" x14ac:dyDescent="0.2">
      <c r="A404" s="14">
        <v>401</v>
      </c>
      <c r="B404" s="14">
        <v>2103</v>
      </c>
      <c r="C404" s="14" t="s">
        <v>1370</v>
      </c>
      <c r="D404" s="14" t="s">
        <v>969</v>
      </c>
      <c r="E404" s="14">
        <v>5</v>
      </c>
      <c r="F404" s="18">
        <f t="shared" si="19"/>
        <v>2000</v>
      </c>
      <c r="G404" s="18">
        <f>INDEX(章节关卡!$D$4:$AA$123,掉落填表!B404-2000,(掉落填表!E404-1)*4+2)</f>
        <v>1603020</v>
      </c>
      <c r="H404" s="18">
        <f t="shared" si="20"/>
        <v>1</v>
      </c>
      <c r="L404" s="18">
        <f>INDEX(章节关卡!$D$4:$AA$123,掉落填表!B404-2000,(掉落填表!E404-1)*4+4)*$W$4</f>
        <v>0.2</v>
      </c>
      <c r="P404" s="18">
        <f t="shared" si="18"/>
        <v>21030005</v>
      </c>
      <c r="Q404" s="18" t="str">
        <f>G404&amp;"#"&amp;H404&amp;"#"&amp;VLOOKUP(G404,章节关卡!$AN$3:$AO$36,2,FALSE)</f>
        <v>1603020#1#16</v>
      </c>
    </row>
    <row r="405" spans="1:17" s="24" customFormat="1" ht="17.100000000000001" customHeight="1" x14ac:dyDescent="0.2">
      <c r="A405" s="14">
        <v>402</v>
      </c>
      <c r="B405" s="14">
        <v>2103</v>
      </c>
      <c r="C405" s="14" t="s">
        <v>1371</v>
      </c>
      <c r="D405" s="14" t="s">
        <v>969</v>
      </c>
      <c r="E405" s="14">
        <v>6</v>
      </c>
      <c r="F405" s="18">
        <f t="shared" si="19"/>
        <v>2000</v>
      </c>
      <c r="G405" s="18">
        <f>INDEX(章节关卡!$D$4:$AA$123,掉落填表!B405-2000,(掉落填表!E405-1)*4+2)</f>
        <v>1603017</v>
      </c>
      <c r="H405" s="18">
        <f t="shared" si="20"/>
        <v>1</v>
      </c>
      <c r="L405" s="18">
        <f>INDEX(章节关卡!$D$4:$AA$123,掉落填表!B405-2000,(掉落填表!E405-1)*4+4)*$W$4</f>
        <v>0.2</v>
      </c>
      <c r="P405" s="18">
        <f t="shared" si="18"/>
        <v>21030006</v>
      </c>
      <c r="Q405" s="18" t="str">
        <f>G405&amp;"#"&amp;H405&amp;"#"&amp;VLOOKUP(G405,章节关卡!$AN$3:$AO$36,2,FALSE)</f>
        <v>1603017#1#16</v>
      </c>
    </row>
    <row r="406" spans="1:17" ht="17.100000000000001" customHeight="1" x14ac:dyDescent="0.2">
      <c r="A406" s="14">
        <v>403</v>
      </c>
      <c r="B406" s="14">
        <v>2104</v>
      </c>
      <c r="C406" s="14" t="s">
        <v>1372</v>
      </c>
      <c r="D406" s="14" t="s">
        <v>969</v>
      </c>
      <c r="E406" s="14">
        <v>1</v>
      </c>
      <c r="F406" s="18">
        <f t="shared" si="19"/>
        <v>10000</v>
      </c>
      <c r="G406" s="18">
        <f>INDEX(章节关卡!$D$4:$AA$123,掉落填表!B406-2000,(掉落填表!E406-1)*4+2)</f>
        <v>1401002</v>
      </c>
      <c r="H406" s="18">
        <f t="shared" si="20"/>
        <v>900</v>
      </c>
      <c r="L406" s="18">
        <f>INDEX(章节关卡!$D$4:$AA$123,掉落填表!B406-2000,(掉落填表!E406-1)*4+4)*$W$4</f>
        <v>900</v>
      </c>
      <c r="P406" s="18">
        <f t="shared" si="18"/>
        <v>21040001</v>
      </c>
      <c r="Q406" s="18" t="str">
        <f>G406&amp;"#"&amp;H406&amp;"#"&amp;VLOOKUP(G406,章节关卡!$AN$3:$AO$36,2,FALSE)</f>
        <v>1401002#900#14</v>
      </c>
    </row>
    <row r="407" spans="1:17" s="24" customFormat="1" ht="17.100000000000001" customHeight="1" x14ac:dyDescent="0.2">
      <c r="A407" s="14">
        <v>404</v>
      </c>
      <c r="B407" s="14">
        <v>2104</v>
      </c>
      <c r="C407" s="14" t="s">
        <v>1373</v>
      </c>
      <c r="D407" s="14" t="s">
        <v>969</v>
      </c>
      <c r="E407" s="14">
        <v>2</v>
      </c>
      <c r="F407" s="18">
        <f t="shared" si="19"/>
        <v>10000</v>
      </c>
      <c r="G407" s="18">
        <f>INDEX(章节关卡!$D$4:$AA$123,掉落填表!B407-2000,(掉落填表!E407-1)*4+2)</f>
        <v>1401004</v>
      </c>
      <c r="H407" s="18">
        <f t="shared" si="20"/>
        <v>240</v>
      </c>
      <c r="L407" s="18">
        <f>INDEX(章节关卡!$D$4:$AA$123,掉落填表!B407-2000,(掉落填表!E407-1)*4+4)*$W$4</f>
        <v>240</v>
      </c>
      <c r="P407" s="18">
        <f t="shared" si="18"/>
        <v>21040002</v>
      </c>
      <c r="Q407" s="18" t="str">
        <f>G407&amp;"#"&amp;H407&amp;"#"&amp;VLOOKUP(G407,章节关卡!$AN$3:$AO$36,2,FALSE)</f>
        <v>1401004#240#14</v>
      </c>
    </row>
    <row r="408" spans="1:17" s="24" customFormat="1" ht="17.100000000000001" customHeight="1" x14ac:dyDescent="0.2">
      <c r="A408" s="14">
        <v>405</v>
      </c>
      <c r="B408" s="14">
        <v>2104</v>
      </c>
      <c r="C408" s="14" t="s">
        <v>1374</v>
      </c>
      <c r="D408" s="14" t="s">
        <v>969</v>
      </c>
      <c r="E408" s="14">
        <v>3</v>
      </c>
      <c r="F408" s="18">
        <f t="shared" si="19"/>
        <v>10000</v>
      </c>
      <c r="G408" s="18">
        <f>INDEX(章节关卡!$D$4:$AA$123,掉落填表!B408-2000,(掉落填表!E408-1)*4+2)</f>
        <v>1401003</v>
      </c>
      <c r="H408" s="18">
        <f t="shared" si="20"/>
        <v>240</v>
      </c>
      <c r="L408" s="18">
        <f>INDEX(章节关卡!$D$4:$AA$123,掉落填表!B408-2000,(掉落填表!E408-1)*4+4)*$W$4</f>
        <v>240</v>
      </c>
      <c r="P408" s="18">
        <f t="shared" si="18"/>
        <v>21040003</v>
      </c>
      <c r="Q408" s="18" t="str">
        <f>G408&amp;"#"&amp;H408&amp;"#"&amp;VLOOKUP(G408,章节关卡!$AN$3:$AO$36,2,FALSE)</f>
        <v>1401003#240#14</v>
      </c>
    </row>
    <row r="409" spans="1:17" s="24" customFormat="1" ht="17.100000000000001" customHeight="1" x14ac:dyDescent="0.2">
      <c r="A409" s="14">
        <v>406</v>
      </c>
      <c r="B409" s="14">
        <v>2104</v>
      </c>
      <c r="C409" s="14" t="s">
        <v>1375</v>
      </c>
      <c r="D409" s="14" t="s">
        <v>969</v>
      </c>
      <c r="E409" s="14">
        <v>4</v>
      </c>
      <c r="F409" s="18">
        <f t="shared" si="19"/>
        <v>10000</v>
      </c>
      <c r="G409" s="18">
        <f>INDEX(章节关卡!$D$4:$AA$123,掉落填表!B409-2000,(掉落填表!E409-1)*4+2)</f>
        <v>1603014</v>
      </c>
      <c r="H409" s="18">
        <f t="shared" si="20"/>
        <v>2</v>
      </c>
      <c r="L409" s="18">
        <f>INDEX(章节关卡!$D$4:$AA$123,掉落填表!B409-2000,(掉落填表!E409-1)*4+4)*$W$4</f>
        <v>2</v>
      </c>
      <c r="P409" s="18">
        <f t="shared" si="18"/>
        <v>21040004</v>
      </c>
      <c r="Q409" s="18" t="str">
        <f>G409&amp;"#"&amp;H409&amp;"#"&amp;VLOOKUP(G409,章节关卡!$AN$3:$AO$36,2,FALSE)</f>
        <v>1603014#2#16</v>
      </c>
    </row>
    <row r="410" spans="1:17" s="24" customFormat="1" ht="17.100000000000001" customHeight="1" x14ac:dyDescent="0.2">
      <c r="A410" s="14">
        <v>407</v>
      </c>
      <c r="B410" s="14">
        <v>2104</v>
      </c>
      <c r="C410" s="14" t="s">
        <v>1376</v>
      </c>
      <c r="D410" s="14" t="s">
        <v>969</v>
      </c>
      <c r="E410" s="14">
        <v>5</v>
      </c>
      <c r="F410" s="18">
        <f t="shared" si="19"/>
        <v>2000</v>
      </c>
      <c r="G410" s="18">
        <f>INDEX(章节关卡!$D$4:$AA$123,掉落填表!B410-2000,(掉落填表!E410-1)*4+2)</f>
        <v>1603021</v>
      </c>
      <c r="H410" s="18">
        <f t="shared" si="20"/>
        <v>1</v>
      </c>
      <c r="L410" s="18">
        <f>INDEX(章节关卡!$D$4:$AA$123,掉落填表!B410-2000,(掉落填表!E410-1)*4+4)*$W$4</f>
        <v>0.2</v>
      </c>
      <c r="P410" s="18">
        <f t="shared" si="18"/>
        <v>21040005</v>
      </c>
      <c r="Q410" s="18" t="str">
        <f>G410&amp;"#"&amp;H410&amp;"#"&amp;VLOOKUP(G410,章节关卡!$AN$3:$AO$36,2,FALSE)</f>
        <v>1603021#1#16</v>
      </c>
    </row>
    <row r="411" spans="1:17" s="24" customFormat="1" ht="17.100000000000001" customHeight="1" x14ac:dyDescent="0.2">
      <c r="A411" s="14">
        <v>408</v>
      </c>
      <c r="B411" s="14">
        <v>2104</v>
      </c>
      <c r="C411" s="14" t="s">
        <v>1377</v>
      </c>
      <c r="D411" s="14" t="s">
        <v>969</v>
      </c>
      <c r="E411" s="14">
        <v>6</v>
      </c>
      <c r="F411" s="18">
        <f t="shared" si="19"/>
        <v>2000</v>
      </c>
      <c r="G411" s="18">
        <f>INDEX(章节关卡!$D$4:$AA$123,掉落填表!B411-2000,(掉落填表!E411-1)*4+2)</f>
        <v>1603017</v>
      </c>
      <c r="H411" s="18">
        <f t="shared" si="20"/>
        <v>1</v>
      </c>
      <c r="L411" s="18">
        <f>INDEX(章节关卡!$D$4:$AA$123,掉落填表!B411-2000,(掉落填表!E411-1)*4+4)*$W$4</f>
        <v>0.2</v>
      </c>
      <c r="P411" s="18">
        <f t="shared" si="18"/>
        <v>21040006</v>
      </c>
      <c r="Q411" s="18" t="str">
        <f>G411&amp;"#"&amp;H411&amp;"#"&amp;VLOOKUP(G411,章节关卡!$AN$3:$AO$36,2,FALSE)</f>
        <v>1603017#1#16</v>
      </c>
    </row>
    <row r="412" spans="1:17" ht="17.100000000000001" customHeight="1" x14ac:dyDescent="0.2">
      <c r="A412" s="14">
        <v>409</v>
      </c>
      <c r="B412" s="14">
        <v>2105</v>
      </c>
      <c r="C412" s="14" t="s">
        <v>1378</v>
      </c>
      <c r="D412" s="14" t="s">
        <v>969</v>
      </c>
      <c r="E412" s="14">
        <v>1</v>
      </c>
      <c r="F412" s="18">
        <f t="shared" si="19"/>
        <v>10000</v>
      </c>
      <c r="G412" s="18">
        <f>INDEX(章节关卡!$D$4:$AA$123,掉落填表!B412-2000,(掉落填表!E412-1)*4+2)</f>
        <v>1401002</v>
      </c>
      <c r="H412" s="18">
        <f t="shared" si="20"/>
        <v>900</v>
      </c>
      <c r="L412" s="18">
        <f>INDEX(章节关卡!$D$4:$AA$123,掉落填表!B412-2000,(掉落填表!E412-1)*4+4)*$W$4</f>
        <v>900</v>
      </c>
      <c r="P412" s="18">
        <f t="shared" si="18"/>
        <v>21050001</v>
      </c>
      <c r="Q412" s="18" t="str">
        <f>G412&amp;"#"&amp;H412&amp;"#"&amp;VLOOKUP(G412,章节关卡!$AN$3:$AO$36,2,FALSE)</f>
        <v>1401002#900#14</v>
      </c>
    </row>
    <row r="413" spans="1:17" s="24" customFormat="1" ht="17.100000000000001" customHeight="1" x14ac:dyDescent="0.2">
      <c r="A413" s="14">
        <v>410</v>
      </c>
      <c r="B413" s="14">
        <v>2105</v>
      </c>
      <c r="C413" s="14" t="s">
        <v>1379</v>
      </c>
      <c r="D413" s="14" t="s">
        <v>969</v>
      </c>
      <c r="E413" s="14">
        <v>2</v>
      </c>
      <c r="F413" s="18">
        <f t="shared" si="19"/>
        <v>10000</v>
      </c>
      <c r="G413" s="18">
        <f>INDEX(章节关卡!$D$4:$AA$123,掉落填表!B413-2000,(掉落填表!E413-1)*4+2)</f>
        <v>1603003</v>
      </c>
      <c r="H413" s="18">
        <f t="shared" si="20"/>
        <v>20</v>
      </c>
      <c r="L413" s="18">
        <f>INDEX(章节关卡!$D$4:$AA$123,掉落填表!B413-2000,(掉落填表!E413-1)*4+4)*$W$4</f>
        <v>20</v>
      </c>
      <c r="P413" s="18">
        <f t="shared" si="18"/>
        <v>21050002</v>
      </c>
      <c r="Q413" s="18" t="str">
        <f>G413&amp;"#"&amp;H413&amp;"#"&amp;VLOOKUP(G413,章节关卡!$AN$3:$AO$36,2,FALSE)</f>
        <v>1603003#20#16</v>
      </c>
    </row>
    <row r="414" spans="1:17" s="24" customFormat="1" ht="17.100000000000001" customHeight="1" x14ac:dyDescent="0.2">
      <c r="A414" s="14">
        <v>411</v>
      </c>
      <c r="B414" s="14">
        <v>2105</v>
      </c>
      <c r="C414" s="14" t="s">
        <v>1380</v>
      </c>
      <c r="D414" s="14" t="s">
        <v>969</v>
      </c>
      <c r="E414" s="14">
        <v>3</v>
      </c>
      <c r="F414" s="18">
        <f t="shared" si="19"/>
        <v>10000</v>
      </c>
      <c r="G414" s="18">
        <f>INDEX(章节关卡!$D$4:$AA$123,掉落填表!B414-2000,(掉落填表!E414-1)*4+2)</f>
        <v>1603006</v>
      </c>
      <c r="H414" s="18">
        <f t="shared" si="20"/>
        <v>20</v>
      </c>
      <c r="L414" s="18">
        <f>INDEX(章节关卡!$D$4:$AA$123,掉落填表!B414-2000,(掉落填表!E414-1)*4+4)*$W$4</f>
        <v>20</v>
      </c>
      <c r="P414" s="18">
        <f t="shared" si="18"/>
        <v>21050003</v>
      </c>
      <c r="Q414" s="18" t="str">
        <f>G414&amp;"#"&amp;H414&amp;"#"&amp;VLOOKUP(G414,章节关卡!$AN$3:$AO$36,2,FALSE)</f>
        <v>1603006#20#16</v>
      </c>
    </row>
    <row r="415" spans="1:17" s="24" customFormat="1" ht="17.100000000000001" customHeight="1" x14ac:dyDescent="0.2">
      <c r="A415" s="14">
        <v>412</v>
      </c>
      <c r="B415" s="14">
        <v>2105</v>
      </c>
      <c r="C415" s="14" t="s">
        <v>1381</v>
      </c>
      <c r="D415" s="14" t="s">
        <v>969</v>
      </c>
      <c r="E415" s="14">
        <v>4</v>
      </c>
      <c r="F415" s="18">
        <f t="shared" si="19"/>
        <v>10000</v>
      </c>
      <c r="G415" s="18">
        <f>INDEX(章节关卡!$D$4:$AA$123,掉落填表!B415-2000,(掉落填表!E415-1)*4+2)</f>
        <v>1603012</v>
      </c>
      <c r="H415" s="18">
        <f t="shared" si="20"/>
        <v>2</v>
      </c>
      <c r="L415" s="18">
        <f>INDEX(章节关卡!$D$4:$AA$123,掉落填表!B415-2000,(掉落填表!E415-1)*4+4)*$W$4</f>
        <v>2</v>
      </c>
      <c r="P415" s="18">
        <f t="shared" si="18"/>
        <v>21050004</v>
      </c>
      <c r="Q415" s="18" t="str">
        <f>G415&amp;"#"&amp;H415&amp;"#"&amp;VLOOKUP(G415,章节关卡!$AN$3:$AO$36,2,FALSE)</f>
        <v>1603012#2#16</v>
      </c>
    </row>
    <row r="416" spans="1:17" s="24" customFormat="1" ht="17.100000000000001" customHeight="1" x14ac:dyDescent="0.2">
      <c r="A416" s="14">
        <v>413</v>
      </c>
      <c r="B416" s="14">
        <v>2105</v>
      </c>
      <c r="C416" s="14" t="s">
        <v>1382</v>
      </c>
      <c r="D416" s="14" t="s">
        <v>969</v>
      </c>
      <c r="E416" s="14">
        <v>5</v>
      </c>
      <c r="F416" s="18">
        <f t="shared" si="19"/>
        <v>2000</v>
      </c>
      <c r="G416" s="18">
        <f>INDEX(章节关卡!$D$4:$AA$123,掉落填表!B416-2000,(掉落填表!E416-1)*4+2)</f>
        <v>1603022</v>
      </c>
      <c r="H416" s="18">
        <f t="shared" si="20"/>
        <v>1</v>
      </c>
      <c r="L416" s="18">
        <f>INDEX(章节关卡!$D$4:$AA$123,掉落填表!B416-2000,(掉落填表!E416-1)*4+4)*$W$4</f>
        <v>0.2</v>
      </c>
      <c r="P416" s="18">
        <f t="shared" si="18"/>
        <v>21050005</v>
      </c>
      <c r="Q416" s="18" t="str">
        <f>G416&amp;"#"&amp;H416&amp;"#"&amp;VLOOKUP(G416,章节关卡!$AN$3:$AO$36,2,FALSE)</f>
        <v>1603022#1#16</v>
      </c>
    </row>
    <row r="417" spans="1:17" s="24" customFormat="1" ht="17.100000000000001" customHeight="1" x14ac:dyDescent="0.2">
      <c r="A417" s="14">
        <v>414</v>
      </c>
      <c r="B417" s="14">
        <v>2105</v>
      </c>
      <c r="C417" s="14" t="s">
        <v>1383</v>
      </c>
      <c r="D417" s="14" t="s">
        <v>969</v>
      </c>
      <c r="E417" s="14">
        <v>6</v>
      </c>
      <c r="F417" s="18">
        <f t="shared" si="19"/>
        <v>2000</v>
      </c>
      <c r="G417" s="18">
        <f>INDEX(章节关卡!$D$4:$AA$123,掉落填表!B417-2000,(掉落填表!E417-1)*4+2)</f>
        <v>1603017</v>
      </c>
      <c r="H417" s="18">
        <f t="shared" si="20"/>
        <v>1</v>
      </c>
      <c r="L417" s="18">
        <f>INDEX(章节关卡!$D$4:$AA$123,掉落填表!B417-2000,(掉落填表!E417-1)*4+4)*$W$4</f>
        <v>0.2</v>
      </c>
      <c r="P417" s="18">
        <f t="shared" si="18"/>
        <v>21050006</v>
      </c>
      <c r="Q417" s="18" t="str">
        <f>G417&amp;"#"&amp;H417&amp;"#"&amp;VLOOKUP(G417,章节关卡!$AN$3:$AO$36,2,FALSE)</f>
        <v>1603017#1#16</v>
      </c>
    </row>
    <row r="418" spans="1:17" ht="17.100000000000001" customHeight="1" x14ac:dyDescent="0.2">
      <c r="A418" s="14">
        <v>415</v>
      </c>
      <c r="B418" s="14">
        <v>2106</v>
      </c>
      <c r="C418" s="14" t="s">
        <v>1384</v>
      </c>
      <c r="D418" s="14" t="s">
        <v>969</v>
      </c>
      <c r="E418" s="14">
        <v>1</v>
      </c>
      <c r="F418" s="18">
        <f t="shared" si="19"/>
        <v>10000</v>
      </c>
      <c r="G418" s="18">
        <f>INDEX(章节关卡!$D$4:$AA$123,掉落填表!B418-2000,(掉落填表!E418-1)*4+2)</f>
        <v>1401002</v>
      </c>
      <c r="H418" s="18">
        <f t="shared" si="20"/>
        <v>1000</v>
      </c>
      <c r="L418" s="18">
        <f>INDEX(章节关卡!$D$4:$AA$123,掉落填表!B418-2000,(掉落填表!E418-1)*4+4)*$W$4</f>
        <v>1000</v>
      </c>
      <c r="P418" s="18">
        <f t="shared" si="18"/>
        <v>21060001</v>
      </c>
      <c r="Q418" s="18" t="str">
        <f>G418&amp;"#"&amp;H418&amp;"#"&amp;VLOOKUP(G418,章节关卡!$AN$3:$AO$36,2,FALSE)</f>
        <v>1401002#1000#14</v>
      </c>
    </row>
    <row r="419" spans="1:17" s="24" customFormat="1" ht="17.100000000000001" customHeight="1" x14ac:dyDescent="0.2">
      <c r="A419" s="14">
        <v>416</v>
      </c>
      <c r="B419" s="14">
        <v>2106</v>
      </c>
      <c r="C419" s="14" t="s">
        <v>1385</v>
      </c>
      <c r="D419" s="14" t="s">
        <v>969</v>
      </c>
      <c r="E419" s="14">
        <v>2</v>
      </c>
      <c r="F419" s="18">
        <f t="shared" si="19"/>
        <v>10000</v>
      </c>
      <c r="G419" s="18">
        <f>INDEX(章节关卡!$D$4:$AA$123,掉落填表!B419-2000,(掉落填表!E419-1)*4+2)</f>
        <v>1401003</v>
      </c>
      <c r="H419" s="18">
        <f t="shared" si="20"/>
        <v>240</v>
      </c>
      <c r="L419" s="18">
        <f>INDEX(章节关卡!$D$4:$AA$123,掉落填表!B419-2000,(掉落填表!E419-1)*4+4)*$W$4</f>
        <v>240</v>
      </c>
      <c r="P419" s="18">
        <f t="shared" si="18"/>
        <v>21060002</v>
      </c>
      <c r="Q419" s="18" t="str">
        <f>G419&amp;"#"&amp;H419&amp;"#"&amp;VLOOKUP(G419,章节关卡!$AN$3:$AO$36,2,FALSE)</f>
        <v>1401003#240#14</v>
      </c>
    </row>
    <row r="420" spans="1:17" s="24" customFormat="1" ht="17.100000000000001" customHeight="1" x14ac:dyDescent="0.2">
      <c r="A420" s="14">
        <v>417</v>
      </c>
      <c r="B420" s="14">
        <v>2106</v>
      </c>
      <c r="C420" s="14" t="s">
        <v>1386</v>
      </c>
      <c r="D420" s="14" t="s">
        <v>969</v>
      </c>
      <c r="E420" s="14">
        <v>3</v>
      </c>
      <c r="F420" s="18">
        <f t="shared" si="19"/>
        <v>10000</v>
      </c>
      <c r="G420" s="18">
        <f>INDEX(章节关卡!$D$4:$AA$123,掉落填表!B420-2000,(掉落填表!E420-1)*4+2)</f>
        <v>1603006</v>
      </c>
      <c r="H420" s="18">
        <f t="shared" si="20"/>
        <v>20</v>
      </c>
      <c r="L420" s="18">
        <f>INDEX(章节关卡!$D$4:$AA$123,掉落填表!B420-2000,(掉落填表!E420-1)*4+4)*$W$4</f>
        <v>20</v>
      </c>
      <c r="P420" s="18">
        <f t="shared" si="18"/>
        <v>21060003</v>
      </c>
      <c r="Q420" s="18" t="str">
        <f>G420&amp;"#"&amp;H420&amp;"#"&amp;VLOOKUP(G420,章节关卡!$AN$3:$AO$36,2,FALSE)</f>
        <v>1603006#20#16</v>
      </c>
    </row>
    <row r="421" spans="1:17" s="24" customFormat="1" ht="17.100000000000001" customHeight="1" x14ac:dyDescent="0.2">
      <c r="A421" s="14">
        <v>418</v>
      </c>
      <c r="B421" s="14">
        <v>2106</v>
      </c>
      <c r="C421" s="14" t="s">
        <v>1387</v>
      </c>
      <c r="D421" s="14" t="s">
        <v>969</v>
      </c>
      <c r="E421" s="14">
        <v>4</v>
      </c>
      <c r="F421" s="18">
        <f t="shared" si="19"/>
        <v>10000</v>
      </c>
      <c r="G421" s="18">
        <f>INDEX(章节关卡!$D$4:$AA$123,掉落填表!B421-2000,(掉落填表!E421-1)*4+2)</f>
        <v>1603008</v>
      </c>
      <c r="H421" s="18">
        <f t="shared" si="20"/>
        <v>2</v>
      </c>
      <c r="L421" s="18">
        <f>INDEX(章节关卡!$D$4:$AA$123,掉落填表!B421-2000,(掉落填表!E421-1)*4+4)*$W$4</f>
        <v>2</v>
      </c>
      <c r="P421" s="18">
        <f t="shared" si="18"/>
        <v>21060004</v>
      </c>
      <c r="Q421" s="18" t="str">
        <f>G421&amp;"#"&amp;H421&amp;"#"&amp;VLOOKUP(G421,章节关卡!$AN$3:$AO$36,2,FALSE)</f>
        <v>1603008#2#16</v>
      </c>
    </row>
    <row r="422" spans="1:17" s="24" customFormat="1" ht="17.100000000000001" customHeight="1" x14ac:dyDescent="0.2">
      <c r="A422" s="14">
        <v>419</v>
      </c>
      <c r="B422" s="14">
        <v>2106</v>
      </c>
      <c r="C422" s="14" t="s">
        <v>1388</v>
      </c>
      <c r="D422" s="14" t="s">
        <v>969</v>
      </c>
      <c r="E422" s="14">
        <v>5</v>
      </c>
      <c r="F422" s="18">
        <f t="shared" si="19"/>
        <v>4000</v>
      </c>
      <c r="G422" s="18">
        <f>INDEX(章节关卡!$D$4:$AA$123,掉落填表!B422-2000,(掉落填表!E422-1)*4+2)</f>
        <v>1603018</v>
      </c>
      <c r="H422" s="18">
        <f t="shared" si="20"/>
        <v>1</v>
      </c>
      <c r="L422" s="18">
        <f>INDEX(章节关卡!$D$4:$AA$123,掉落填表!B422-2000,(掉落填表!E422-1)*4+4)*$W$4</f>
        <v>0.4</v>
      </c>
      <c r="P422" s="18">
        <f t="shared" si="18"/>
        <v>21060005</v>
      </c>
      <c r="Q422" s="18" t="str">
        <f>G422&amp;"#"&amp;H422&amp;"#"&amp;VLOOKUP(G422,章节关卡!$AN$3:$AO$36,2,FALSE)</f>
        <v>1603018#1#16</v>
      </c>
    </row>
    <row r="423" spans="1:17" s="24" customFormat="1" ht="17.100000000000001" customHeight="1" x14ac:dyDescent="0.2">
      <c r="A423" s="14">
        <v>420</v>
      </c>
      <c r="B423" s="14">
        <v>2106</v>
      </c>
      <c r="C423" s="14" t="s">
        <v>1389</v>
      </c>
      <c r="D423" s="14" t="s">
        <v>969</v>
      </c>
      <c r="E423" s="14">
        <v>6</v>
      </c>
      <c r="F423" s="18">
        <f t="shared" si="19"/>
        <v>4000</v>
      </c>
      <c r="G423" s="18">
        <f>INDEX(章节关卡!$D$4:$AA$123,掉落填表!B423-2000,(掉落填表!E423-1)*4+2)</f>
        <v>1603017</v>
      </c>
      <c r="H423" s="18">
        <f t="shared" si="20"/>
        <v>1</v>
      </c>
      <c r="L423" s="18">
        <f>INDEX(章节关卡!$D$4:$AA$123,掉落填表!B423-2000,(掉落填表!E423-1)*4+4)*$W$4</f>
        <v>0.4</v>
      </c>
      <c r="P423" s="18">
        <f t="shared" si="18"/>
        <v>21060006</v>
      </c>
      <c r="Q423" s="18" t="str">
        <f>G423&amp;"#"&amp;H423&amp;"#"&amp;VLOOKUP(G423,章节关卡!$AN$3:$AO$36,2,FALSE)</f>
        <v>1603017#1#16</v>
      </c>
    </row>
    <row r="424" spans="1:17" ht="17.100000000000001" customHeight="1" x14ac:dyDescent="0.2">
      <c r="A424" s="14">
        <v>421</v>
      </c>
      <c r="B424" s="14">
        <v>2107</v>
      </c>
      <c r="C424" s="14" t="s">
        <v>1390</v>
      </c>
      <c r="D424" s="14" t="s">
        <v>969</v>
      </c>
      <c r="E424" s="14">
        <v>1</v>
      </c>
      <c r="F424" s="18">
        <f t="shared" si="19"/>
        <v>10000</v>
      </c>
      <c r="G424" s="18">
        <f>INDEX(章节关卡!$D$4:$AA$123,掉落填表!B424-2000,(掉落填表!E424-1)*4+2)</f>
        <v>1401002</v>
      </c>
      <c r="H424" s="18">
        <f t="shared" si="20"/>
        <v>1000</v>
      </c>
      <c r="L424" s="18">
        <f>INDEX(章节关卡!$D$4:$AA$123,掉落填表!B424-2000,(掉落填表!E424-1)*4+4)*$W$4</f>
        <v>1000</v>
      </c>
      <c r="P424" s="18">
        <f t="shared" si="18"/>
        <v>21070001</v>
      </c>
      <c r="Q424" s="18" t="str">
        <f>G424&amp;"#"&amp;H424&amp;"#"&amp;VLOOKUP(G424,章节关卡!$AN$3:$AO$36,2,FALSE)</f>
        <v>1401002#1000#14</v>
      </c>
    </row>
    <row r="425" spans="1:17" s="24" customFormat="1" ht="17.100000000000001" customHeight="1" x14ac:dyDescent="0.2">
      <c r="A425" s="14">
        <v>422</v>
      </c>
      <c r="B425" s="14">
        <v>2107</v>
      </c>
      <c r="C425" s="14" t="s">
        <v>1391</v>
      </c>
      <c r="D425" s="14" t="s">
        <v>969</v>
      </c>
      <c r="E425" s="14">
        <v>2</v>
      </c>
      <c r="F425" s="18">
        <f t="shared" si="19"/>
        <v>10000</v>
      </c>
      <c r="G425" s="18">
        <f>INDEX(章节关卡!$D$4:$AA$123,掉落填表!B425-2000,(掉落填表!E425-1)*4+2)</f>
        <v>1401004</v>
      </c>
      <c r="H425" s="18">
        <f t="shared" si="20"/>
        <v>240</v>
      </c>
      <c r="L425" s="18">
        <f>INDEX(章节关卡!$D$4:$AA$123,掉落填表!B425-2000,(掉落填表!E425-1)*4+4)*$W$4</f>
        <v>240</v>
      </c>
      <c r="P425" s="18">
        <f t="shared" si="18"/>
        <v>21070002</v>
      </c>
      <c r="Q425" s="18" t="str">
        <f>G425&amp;"#"&amp;H425&amp;"#"&amp;VLOOKUP(G425,章节关卡!$AN$3:$AO$36,2,FALSE)</f>
        <v>1401004#240#14</v>
      </c>
    </row>
    <row r="426" spans="1:17" s="24" customFormat="1" ht="17.100000000000001" customHeight="1" x14ac:dyDescent="0.2">
      <c r="A426" s="14">
        <v>423</v>
      </c>
      <c r="B426" s="14">
        <v>2107</v>
      </c>
      <c r="C426" s="14" t="s">
        <v>1392</v>
      </c>
      <c r="D426" s="14" t="s">
        <v>969</v>
      </c>
      <c r="E426" s="14">
        <v>3</v>
      </c>
      <c r="F426" s="18">
        <f t="shared" si="19"/>
        <v>10000</v>
      </c>
      <c r="G426" s="18">
        <f>INDEX(章节关卡!$D$4:$AA$123,掉落填表!B426-2000,(掉落填表!E426-1)*4+2)</f>
        <v>1603003</v>
      </c>
      <c r="H426" s="18">
        <f t="shared" si="20"/>
        <v>20</v>
      </c>
      <c r="L426" s="18">
        <f>INDEX(章节关卡!$D$4:$AA$123,掉落填表!B426-2000,(掉落填表!E426-1)*4+4)*$W$4</f>
        <v>20</v>
      </c>
      <c r="P426" s="18">
        <f t="shared" si="18"/>
        <v>21070003</v>
      </c>
      <c r="Q426" s="18" t="str">
        <f>G426&amp;"#"&amp;H426&amp;"#"&amp;VLOOKUP(G426,章节关卡!$AN$3:$AO$36,2,FALSE)</f>
        <v>1603003#20#16</v>
      </c>
    </row>
    <row r="427" spans="1:17" s="24" customFormat="1" ht="17.100000000000001" customHeight="1" x14ac:dyDescent="0.2">
      <c r="A427" s="14">
        <v>424</v>
      </c>
      <c r="B427" s="14">
        <v>2107</v>
      </c>
      <c r="C427" s="14" t="s">
        <v>1393</v>
      </c>
      <c r="D427" s="14" t="s">
        <v>969</v>
      </c>
      <c r="E427" s="14">
        <v>4</v>
      </c>
      <c r="F427" s="18">
        <f t="shared" si="19"/>
        <v>10000</v>
      </c>
      <c r="G427" s="18">
        <f>INDEX(章节关卡!$D$4:$AA$123,掉落填表!B427-2000,(掉落填表!E427-1)*4+2)</f>
        <v>1603010</v>
      </c>
      <c r="H427" s="18">
        <f t="shared" si="20"/>
        <v>2</v>
      </c>
      <c r="L427" s="18">
        <f>INDEX(章节关卡!$D$4:$AA$123,掉落填表!B427-2000,(掉落填表!E427-1)*4+4)*$W$4</f>
        <v>2</v>
      </c>
      <c r="P427" s="18">
        <f t="shared" si="18"/>
        <v>21070004</v>
      </c>
      <c r="Q427" s="18" t="str">
        <f>G427&amp;"#"&amp;H427&amp;"#"&amp;VLOOKUP(G427,章节关卡!$AN$3:$AO$36,2,FALSE)</f>
        <v>1603010#2#16</v>
      </c>
    </row>
    <row r="428" spans="1:17" s="24" customFormat="1" ht="17.100000000000001" customHeight="1" x14ac:dyDescent="0.2">
      <c r="A428" s="14">
        <v>425</v>
      </c>
      <c r="B428" s="14">
        <v>2107</v>
      </c>
      <c r="C428" s="14" t="s">
        <v>1394</v>
      </c>
      <c r="D428" s="14" t="s">
        <v>969</v>
      </c>
      <c r="E428" s="14">
        <v>5</v>
      </c>
      <c r="F428" s="18">
        <f t="shared" si="19"/>
        <v>4000</v>
      </c>
      <c r="G428" s="18">
        <f>INDEX(章节关卡!$D$4:$AA$123,掉落填表!B428-2000,(掉落填表!E428-1)*4+2)</f>
        <v>1603019</v>
      </c>
      <c r="H428" s="18">
        <f t="shared" si="20"/>
        <v>1</v>
      </c>
      <c r="L428" s="18">
        <f>INDEX(章节关卡!$D$4:$AA$123,掉落填表!B428-2000,(掉落填表!E428-1)*4+4)*$W$4</f>
        <v>0.4</v>
      </c>
      <c r="P428" s="18">
        <f t="shared" si="18"/>
        <v>21070005</v>
      </c>
      <c r="Q428" s="18" t="str">
        <f>G428&amp;"#"&amp;H428&amp;"#"&amp;VLOOKUP(G428,章节关卡!$AN$3:$AO$36,2,FALSE)</f>
        <v>1603019#1#16</v>
      </c>
    </row>
    <row r="429" spans="1:17" s="24" customFormat="1" ht="17.100000000000001" customHeight="1" x14ac:dyDescent="0.2">
      <c r="A429" s="14">
        <v>426</v>
      </c>
      <c r="B429" s="14">
        <v>2107</v>
      </c>
      <c r="C429" s="14" t="s">
        <v>1395</v>
      </c>
      <c r="D429" s="14" t="s">
        <v>969</v>
      </c>
      <c r="E429" s="14">
        <v>6</v>
      </c>
      <c r="F429" s="18">
        <f t="shared" si="19"/>
        <v>4000</v>
      </c>
      <c r="G429" s="18">
        <f>INDEX(章节关卡!$D$4:$AA$123,掉落填表!B429-2000,(掉落填表!E429-1)*4+2)</f>
        <v>1603017</v>
      </c>
      <c r="H429" s="18">
        <f t="shared" si="20"/>
        <v>1</v>
      </c>
      <c r="L429" s="18">
        <f>INDEX(章节关卡!$D$4:$AA$123,掉落填表!B429-2000,(掉落填表!E429-1)*4+4)*$W$4</f>
        <v>0.4</v>
      </c>
      <c r="P429" s="18">
        <f t="shared" si="18"/>
        <v>21070006</v>
      </c>
      <c r="Q429" s="18" t="str">
        <f>G429&amp;"#"&amp;H429&amp;"#"&amp;VLOOKUP(G429,章节关卡!$AN$3:$AO$36,2,FALSE)</f>
        <v>1603017#1#16</v>
      </c>
    </row>
    <row r="430" spans="1:17" ht="17.100000000000001" customHeight="1" x14ac:dyDescent="0.2">
      <c r="A430" s="14">
        <v>427</v>
      </c>
      <c r="B430" s="14">
        <v>2108</v>
      </c>
      <c r="C430" s="14" t="s">
        <v>1396</v>
      </c>
      <c r="D430" s="14" t="s">
        <v>969</v>
      </c>
      <c r="E430" s="14">
        <v>1</v>
      </c>
      <c r="F430" s="18">
        <f t="shared" si="19"/>
        <v>10000</v>
      </c>
      <c r="G430" s="18">
        <f>INDEX(章节关卡!$D$4:$AA$123,掉落填表!B430-2000,(掉落填表!E430-1)*4+2)</f>
        <v>1401002</v>
      </c>
      <c r="H430" s="18">
        <f t="shared" si="20"/>
        <v>1000</v>
      </c>
      <c r="L430" s="18">
        <f>INDEX(章节关卡!$D$4:$AA$123,掉落填表!B430-2000,(掉落填表!E430-1)*4+4)*$W$4</f>
        <v>1000</v>
      </c>
      <c r="P430" s="18">
        <f t="shared" si="18"/>
        <v>21080001</v>
      </c>
      <c r="Q430" s="18" t="str">
        <f>G430&amp;"#"&amp;H430&amp;"#"&amp;VLOOKUP(G430,章节关卡!$AN$3:$AO$36,2,FALSE)</f>
        <v>1401002#1000#14</v>
      </c>
    </row>
    <row r="431" spans="1:17" s="24" customFormat="1" ht="17.100000000000001" customHeight="1" x14ac:dyDescent="0.2">
      <c r="A431" s="14">
        <v>428</v>
      </c>
      <c r="B431" s="14">
        <v>2108</v>
      </c>
      <c r="C431" s="14" t="s">
        <v>1397</v>
      </c>
      <c r="D431" s="14" t="s">
        <v>969</v>
      </c>
      <c r="E431" s="14">
        <v>2</v>
      </c>
      <c r="F431" s="18">
        <f t="shared" si="19"/>
        <v>10000</v>
      </c>
      <c r="G431" s="18">
        <f>INDEX(章节关卡!$D$4:$AA$123,掉落填表!B431-2000,(掉落填表!E431-1)*4+2)</f>
        <v>1603014</v>
      </c>
      <c r="H431" s="18">
        <f t="shared" si="20"/>
        <v>2</v>
      </c>
      <c r="L431" s="18">
        <f>INDEX(章节关卡!$D$4:$AA$123,掉落填表!B431-2000,(掉落填表!E431-1)*4+4)*$W$4</f>
        <v>2</v>
      </c>
      <c r="P431" s="18">
        <f t="shared" si="18"/>
        <v>21080002</v>
      </c>
      <c r="Q431" s="18" t="str">
        <f>G431&amp;"#"&amp;H431&amp;"#"&amp;VLOOKUP(G431,章节关卡!$AN$3:$AO$36,2,FALSE)</f>
        <v>1603014#2#16</v>
      </c>
    </row>
    <row r="432" spans="1:17" s="24" customFormat="1" ht="17.100000000000001" customHeight="1" x14ac:dyDescent="0.2">
      <c r="A432" s="14">
        <v>429</v>
      </c>
      <c r="B432" s="14">
        <v>2108</v>
      </c>
      <c r="C432" s="14" t="s">
        <v>1398</v>
      </c>
      <c r="D432" s="14" t="s">
        <v>969</v>
      </c>
      <c r="E432" s="14">
        <v>3</v>
      </c>
      <c r="F432" s="18">
        <f t="shared" si="19"/>
        <v>10000</v>
      </c>
      <c r="G432" s="18">
        <f>INDEX(章节关卡!$D$4:$AA$123,掉落填表!B432-2000,(掉落填表!E432-1)*4+2)</f>
        <v>1603016</v>
      </c>
      <c r="H432" s="18">
        <f t="shared" si="20"/>
        <v>2</v>
      </c>
      <c r="L432" s="18">
        <f>INDEX(章节关卡!$D$4:$AA$123,掉落填表!B432-2000,(掉落填表!E432-1)*4+4)*$W$4</f>
        <v>2</v>
      </c>
      <c r="P432" s="18">
        <f t="shared" si="18"/>
        <v>21080003</v>
      </c>
      <c r="Q432" s="18" t="str">
        <f>G432&amp;"#"&amp;H432&amp;"#"&amp;VLOOKUP(G432,章节关卡!$AN$3:$AO$36,2,FALSE)</f>
        <v>1603016#2#16</v>
      </c>
    </row>
    <row r="433" spans="1:17" s="24" customFormat="1" ht="17.100000000000001" customHeight="1" x14ac:dyDescent="0.2">
      <c r="A433" s="14">
        <v>430</v>
      </c>
      <c r="B433" s="14">
        <v>2108</v>
      </c>
      <c r="C433" s="14" t="s">
        <v>1399</v>
      </c>
      <c r="D433" s="14" t="s">
        <v>969</v>
      </c>
      <c r="E433" s="14">
        <v>4</v>
      </c>
      <c r="F433" s="18">
        <f t="shared" si="19"/>
        <v>10000</v>
      </c>
      <c r="G433" s="18">
        <f>INDEX(章节关卡!$D$4:$AA$123,掉落填表!B433-2000,(掉落填表!E433-1)*4+2)</f>
        <v>1603012</v>
      </c>
      <c r="H433" s="18">
        <f t="shared" si="20"/>
        <v>2</v>
      </c>
      <c r="L433" s="18">
        <f>INDEX(章节关卡!$D$4:$AA$123,掉落填表!B433-2000,(掉落填表!E433-1)*4+4)*$W$4</f>
        <v>2</v>
      </c>
      <c r="P433" s="18">
        <f t="shared" si="18"/>
        <v>21080004</v>
      </c>
      <c r="Q433" s="18" t="str">
        <f>G433&amp;"#"&amp;H433&amp;"#"&amp;VLOOKUP(G433,章节关卡!$AN$3:$AO$36,2,FALSE)</f>
        <v>1603012#2#16</v>
      </c>
    </row>
    <row r="434" spans="1:17" s="24" customFormat="1" ht="17.100000000000001" customHeight="1" x14ac:dyDescent="0.2">
      <c r="A434" s="14">
        <v>431</v>
      </c>
      <c r="B434" s="14">
        <v>2108</v>
      </c>
      <c r="C434" s="14" t="s">
        <v>1400</v>
      </c>
      <c r="D434" s="14" t="s">
        <v>969</v>
      </c>
      <c r="E434" s="14">
        <v>5</v>
      </c>
      <c r="F434" s="18">
        <f t="shared" si="19"/>
        <v>4000</v>
      </c>
      <c r="G434" s="18">
        <f>INDEX(章节关卡!$D$4:$AA$123,掉落填表!B434-2000,(掉落填表!E434-1)*4+2)</f>
        <v>1603020</v>
      </c>
      <c r="H434" s="18">
        <f t="shared" si="20"/>
        <v>1</v>
      </c>
      <c r="L434" s="18">
        <f>INDEX(章节关卡!$D$4:$AA$123,掉落填表!B434-2000,(掉落填表!E434-1)*4+4)*$W$4</f>
        <v>0.4</v>
      </c>
      <c r="P434" s="18">
        <f t="shared" si="18"/>
        <v>21080005</v>
      </c>
      <c r="Q434" s="18" t="str">
        <f>G434&amp;"#"&amp;H434&amp;"#"&amp;VLOOKUP(G434,章节关卡!$AN$3:$AO$36,2,FALSE)</f>
        <v>1603020#1#16</v>
      </c>
    </row>
    <row r="435" spans="1:17" s="24" customFormat="1" ht="17.100000000000001" customHeight="1" x14ac:dyDescent="0.2">
      <c r="A435" s="14">
        <v>432</v>
      </c>
      <c r="B435" s="14">
        <v>2108</v>
      </c>
      <c r="C435" s="14" t="s">
        <v>1401</v>
      </c>
      <c r="D435" s="14" t="s">
        <v>969</v>
      </c>
      <c r="E435" s="14">
        <v>6</v>
      </c>
      <c r="F435" s="18">
        <f t="shared" si="19"/>
        <v>4000</v>
      </c>
      <c r="G435" s="18">
        <f>INDEX(章节关卡!$D$4:$AA$123,掉落填表!B435-2000,(掉落填表!E435-1)*4+2)</f>
        <v>1603017</v>
      </c>
      <c r="H435" s="18">
        <f t="shared" si="20"/>
        <v>1</v>
      </c>
      <c r="L435" s="18">
        <f>INDEX(章节关卡!$D$4:$AA$123,掉落填表!B435-2000,(掉落填表!E435-1)*4+4)*$W$4</f>
        <v>0.4</v>
      </c>
      <c r="P435" s="18">
        <f t="shared" si="18"/>
        <v>21080006</v>
      </c>
      <c r="Q435" s="18" t="str">
        <f>G435&amp;"#"&amp;H435&amp;"#"&amp;VLOOKUP(G435,章节关卡!$AN$3:$AO$36,2,FALSE)</f>
        <v>1603017#1#16</v>
      </c>
    </row>
    <row r="436" spans="1:17" ht="17.100000000000001" customHeight="1" x14ac:dyDescent="0.2">
      <c r="A436" s="14">
        <v>433</v>
      </c>
      <c r="B436" s="14">
        <v>2109</v>
      </c>
      <c r="C436" s="14" t="s">
        <v>1402</v>
      </c>
      <c r="D436" s="14" t="s">
        <v>969</v>
      </c>
      <c r="E436" s="14">
        <v>1</v>
      </c>
      <c r="F436" s="18">
        <f t="shared" si="19"/>
        <v>10000</v>
      </c>
      <c r="G436" s="18">
        <f>INDEX(章节关卡!$D$4:$AA$123,掉落填表!B436-2000,(掉落填表!E436-1)*4+2)</f>
        <v>1401002</v>
      </c>
      <c r="H436" s="18">
        <f t="shared" si="20"/>
        <v>1000</v>
      </c>
      <c r="L436" s="18">
        <f>INDEX(章节关卡!$D$4:$AA$123,掉落填表!B436-2000,(掉落填表!E436-1)*4+4)*$W$4</f>
        <v>1000</v>
      </c>
      <c r="P436" s="18">
        <f t="shared" si="18"/>
        <v>21090001</v>
      </c>
      <c r="Q436" s="18" t="str">
        <f>G436&amp;"#"&amp;H436&amp;"#"&amp;VLOOKUP(G436,章节关卡!$AN$3:$AO$36,2,FALSE)</f>
        <v>1401002#1000#14</v>
      </c>
    </row>
    <row r="437" spans="1:17" s="24" customFormat="1" ht="17.100000000000001" customHeight="1" x14ac:dyDescent="0.2">
      <c r="A437" s="14">
        <v>434</v>
      </c>
      <c r="B437" s="14">
        <v>2109</v>
      </c>
      <c r="C437" s="14" t="s">
        <v>1403</v>
      </c>
      <c r="D437" s="14" t="s">
        <v>969</v>
      </c>
      <c r="E437" s="14">
        <v>2</v>
      </c>
      <c r="F437" s="18">
        <f t="shared" si="19"/>
        <v>10000</v>
      </c>
      <c r="G437" s="18">
        <f>INDEX(章节关卡!$D$4:$AA$123,掉落填表!B437-2000,(掉落填表!E437-1)*4+2)</f>
        <v>1401003</v>
      </c>
      <c r="H437" s="18">
        <f t="shared" si="20"/>
        <v>240</v>
      </c>
      <c r="L437" s="18">
        <f>INDEX(章节关卡!$D$4:$AA$123,掉落填表!B437-2000,(掉落填表!E437-1)*4+4)*$W$4</f>
        <v>240</v>
      </c>
      <c r="P437" s="18">
        <f t="shared" si="18"/>
        <v>21090002</v>
      </c>
      <c r="Q437" s="18" t="str">
        <f>G437&amp;"#"&amp;H437&amp;"#"&amp;VLOOKUP(G437,章节关卡!$AN$3:$AO$36,2,FALSE)</f>
        <v>1401003#240#14</v>
      </c>
    </row>
    <row r="438" spans="1:17" s="24" customFormat="1" ht="17.100000000000001" customHeight="1" x14ac:dyDescent="0.2">
      <c r="A438" s="14">
        <v>435</v>
      </c>
      <c r="B438" s="14">
        <v>2109</v>
      </c>
      <c r="C438" s="14" t="s">
        <v>1404</v>
      </c>
      <c r="D438" s="14" t="s">
        <v>969</v>
      </c>
      <c r="E438" s="14">
        <v>3</v>
      </c>
      <c r="F438" s="18">
        <f t="shared" si="19"/>
        <v>10000</v>
      </c>
      <c r="G438" s="18">
        <f>INDEX(章节关卡!$D$4:$AA$123,掉落填表!B438-2000,(掉落填表!E438-1)*4+2)</f>
        <v>1603006</v>
      </c>
      <c r="H438" s="18">
        <f t="shared" si="20"/>
        <v>20</v>
      </c>
      <c r="L438" s="18">
        <f>INDEX(章节关卡!$D$4:$AA$123,掉落填表!B438-2000,(掉落填表!E438-1)*4+4)*$W$4</f>
        <v>20</v>
      </c>
      <c r="P438" s="18">
        <f t="shared" si="18"/>
        <v>21090003</v>
      </c>
      <c r="Q438" s="18" t="str">
        <f>G438&amp;"#"&amp;H438&amp;"#"&amp;VLOOKUP(G438,章节关卡!$AN$3:$AO$36,2,FALSE)</f>
        <v>1603006#20#16</v>
      </c>
    </row>
    <row r="439" spans="1:17" s="24" customFormat="1" ht="17.100000000000001" customHeight="1" x14ac:dyDescent="0.2">
      <c r="A439" s="14">
        <v>436</v>
      </c>
      <c r="B439" s="14">
        <v>2109</v>
      </c>
      <c r="C439" s="14" t="s">
        <v>1405</v>
      </c>
      <c r="D439" s="14" t="s">
        <v>969</v>
      </c>
      <c r="E439" s="14">
        <v>4</v>
      </c>
      <c r="F439" s="18">
        <f t="shared" si="19"/>
        <v>10000</v>
      </c>
      <c r="G439" s="18">
        <f>INDEX(章节关卡!$D$4:$AA$123,掉落填表!B439-2000,(掉落填表!E439-1)*4+2)</f>
        <v>1603014</v>
      </c>
      <c r="H439" s="18">
        <f t="shared" si="20"/>
        <v>2</v>
      </c>
      <c r="L439" s="18">
        <f>INDEX(章节关卡!$D$4:$AA$123,掉落填表!B439-2000,(掉落填表!E439-1)*4+4)*$W$4</f>
        <v>2</v>
      </c>
      <c r="P439" s="18">
        <f t="shared" si="18"/>
        <v>21090004</v>
      </c>
      <c r="Q439" s="18" t="str">
        <f>G439&amp;"#"&amp;H439&amp;"#"&amp;VLOOKUP(G439,章节关卡!$AN$3:$AO$36,2,FALSE)</f>
        <v>1603014#2#16</v>
      </c>
    </row>
    <row r="440" spans="1:17" s="24" customFormat="1" ht="17.100000000000001" customHeight="1" x14ac:dyDescent="0.2">
      <c r="A440" s="14">
        <v>437</v>
      </c>
      <c r="B440" s="14">
        <v>2109</v>
      </c>
      <c r="C440" s="14" t="s">
        <v>1406</v>
      </c>
      <c r="D440" s="14" t="s">
        <v>969</v>
      </c>
      <c r="E440" s="14">
        <v>5</v>
      </c>
      <c r="F440" s="18">
        <f t="shared" si="19"/>
        <v>4000</v>
      </c>
      <c r="G440" s="18">
        <f>INDEX(章节关卡!$D$4:$AA$123,掉落填表!B440-2000,(掉落填表!E440-1)*4+2)</f>
        <v>1603021</v>
      </c>
      <c r="H440" s="18">
        <f t="shared" si="20"/>
        <v>1</v>
      </c>
      <c r="L440" s="18">
        <f>INDEX(章节关卡!$D$4:$AA$123,掉落填表!B440-2000,(掉落填表!E440-1)*4+4)*$W$4</f>
        <v>0.4</v>
      </c>
      <c r="P440" s="18">
        <f t="shared" si="18"/>
        <v>21090005</v>
      </c>
      <c r="Q440" s="18" t="str">
        <f>G440&amp;"#"&amp;H440&amp;"#"&amp;VLOOKUP(G440,章节关卡!$AN$3:$AO$36,2,FALSE)</f>
        <v>1603021#1#16</v>
      </c>
    </row>
    <row r="441" spans="1:17" s="24" customFormat="1" ht="17.100000000000001" customHeight="1" x14ac:dyDescent="0.2">
      <c r="A441" s="14">
        <v>438</v>
      </c>
      <c r="B441" s="14">
        <v>2109</v>
      </c>
      <c r="C441" s="14" t="s">
        <v>1407</v>
      </c>
      <c r="D441" s="14" t="s">
        <v>969</v>
      </c>
      <c r="E441" s="14">
        <v>6</v>
      </c>
      <c r="F441" s="18">
        <f t="shared" si="19"/>
        <v>4000</v>
      </c>
      <c r="G441" s="18">
        <f>INDEX(章节关卡!$D$4:$AA$123,掉落填表!B441-2000,(掉落填表!E441-1)*4+2)</f>
        <v>1603017</v>
      </c>
      <c r="H441" s="18">
        <f t="shared" si="20"/>
        <v>1</v>
      </c>
      <c r="L441" s="18">
        <f>INDEX(章节关卡!$D$4:$AA$123,掉落填表!B441-2000,(掉落填表!E441-1)*4+4)*$W$4</f>
        <v>0.4</v>
      </c>
      <c r="P441" s="18">
        <f t="shared" si="18"/>
        <v>21090006</v>
      </c>
      <c r="Q441" s="18" t="str">
        <f>G441&amp;"#"&amp;H441&amp;"#"&amp;VLOOKUP(G441,章节关卡!$AN$3:$AO$36,2,FALSE)</f>
        <v>1603017#1#16</v>
      </c>
    </row>
    <row r="442" spans="1:17" ht="17.100000000000001" customHeight="1" x14ac:dyDescent="0.2">
      <c r="A442" s="14">
        <v>439</v>
      </c>
      <c r="B442" s="14">
        <v>2110</v>
      </c>
      <c r="C442" s="14" t="s">
        <v>1408</v>
      </c>
      <c r="D442" s="14" t="s">
        <v>969</v>
      </c>
      <c r="E442" s="14">
        <v>1</v>
      </c>
      <c r="F442" s="18">
        <f t="shared" si="19"/>
        <v>10000</v>
      </c>
      <c r="G442" s="18">
        <f>INDEX(章节关卡!$D$4:$AA$123,掉落填表!B442-2000,(掉落填表!E442-1)*4+2)</f>
        <v>1401002</v>
      </c>
      <c r="H442" s="18">
        <f t="shared" si="20"/>
        <v>1000</v>
      </c>
      <c r="L442" s="18">
        <f>INDEX(章节关卡!$D$4:$AA$123,掉落填表!B442-2000,(掉落填表!E442-1)*4+4)*$W$4</f>
        <v>1000</v>
      </c>
      <c r="P442" s="18">
        <f t="shared" si="18"/>
        <v>21100001</v>
      </c>
      <c r="Q442" s="18" t="str">
        <f>G442&amp;"#"&amp;H442&amp;"#"&amp;VLOOKUP(G442,章节关卡!$AN$3:$AO$36,2,FALSE)</f>
        <v>1401002#1000#14</v>
      </c>
    </row>
    <row r="443" spans="1:17" s="24" customFormat="1" ht="17.100000000000001" customHeight="1" x14ac:dyDescent="0.2">
      <c r="A443" s="14">
        <v>440</v>
      </c>
      <c r="B443" s="14">
        <v>2110</v>
      </c>
      <c r="C443" s="14" t="s">
        <v>1409</v>
      </c>
      <c r="D443" s="14" t="s">
        <v>969</v>
      </c>
      <c r="E443" s="14">
        <v>2</v>
      </c>
      <c r="F443" s="18">
        <f t="shared" si="19"/>
        <v>10000</v>
      </c>
      <c r="G443" s="18">
        <f>INDEX(章节关卡!$D$4:$AA$123,掉落填表!B443-2000,(掉落填表!E443-1)*4+2)</f>
        <v>1401004</v>
      </c>
      <c r="H443" s="18">
        <f t="shared" si="20"/>
        <v>240</v>
      </c>
      <c r="L443" s="18">
        <f>INDEX(章节关卡!$D$4:$AA$123,掉落填表!B443-2000,(掉落填表!E443-1)*4+4)*$W$4</f>
        <v>240</v>
      </c>
      <c r="P443" s="18">
        <f t="shared" si="18"/>
        <v>21100002</v>
      </c>
      <c r="Q443" s="18" t="str">
        <f>G443&amp;"#"&amp;H443&amp;"#"&amp;VLOOKUP(G443,章节关卡!$AN$3:$AO$36,2,FALSE)</f>
        <v>1401004#240#14</v>
      </c>
    </row>
    <row r="444" spans="1:17" s="24" customFormat="1" ht="17.100000000000001" customHeight="1" x14ac:dyDescent="0.2">
      <c r="A444" s="14">
        <v>441</v>
      </c>
      <c r="B444" s="14">
        <v>2110</v>
      </c>
      <c r="C444" s="14" t="s">
        <v>1410</v>
      </c>
      <c r="D444" s="14" t="s">
        <v>969</v>
      </c>
      <c r="E444" s="14">
        <v>3</v>
      </c>
      <c r="F444" s="18">
        <f t="shared" si="19"/>
        <v>10000</v>
      </c>
      <c r="G444" s="18">
        <f>INDEX(章节关卡!$D$4:$AA$123,掉落填表!B444-2000,(掉落填表!E444-1)*4+2)</f>
        <v>1603003</v>
      </c>
      <c r="H444" s="18">
        <f t="shared" si="20"/>
        <v>20</v>
      </c>
      <c r="L444" s="18">
        <f>INDEX(章节关卡!$D$4:$AA$123,掉落填表!B444-2000,(掉落填表!E444-1)*4+4)*$W$4</f>
        <v>20</v>
      </c>
      <c r="P444" s="18">
        <f t="shared" si="18"/>
        <v>21100003</v>
      </c>
      <c r="Q444" s="18" t="str">
        <f>G444&amp;"#"&amp;H444&amp;"#"&amp;VLOOKUP(G444,章节关卡!$AN$3:$AO$36,2,FALSE)</f>
        <v>1603003#20#16</v>
      </c>
    </row>
    <row r="445" spans="1:17" s="24" customFormat="1" ht="17.100000000000001" customHeight="1" x14ac:dyDescent="0.2">
      <c r="A445" s="14">
        <v>442</v>
      </c>
      <c r="B445" s="14">
        <v>2110</v>
      </c>
      <c r="C445" s="14" t="s">
        <v>1411</v>
      </c>
      <c r="D445" s="14" t="s">
        <v>969</v>
      </c>
      <c r="E445" s="14">
        <v>4</v>
      </c>
      <c r="F445" s="18">
        <f t="shared" si="19"/>
        <v>10000</v>
      </c>
      <c r="G445" s="18">
        <f>INDEX(章节关卡!$D$4:$AA$123,掉落填表!B445-2000,(掉落填表!E445-1)*4+2)</f>
        <v>1603016</v>
      </c>
      <c r="H445" s="18">
        <f t="shared" si="20"/>
        <v>2</v>
      </c>
      <c r="L445" s="18">
        <f>INDEX(章节关卡!$D$4:$AA$123,掉落填表!B445-2000,(掉落填表!E445-1)*4+4)*$W$4</f>
        <v>2</v>
      </c>
      <c r="P445" s="18">
        <f t="shared" si="18"/>
        <v>21100004</v>
      </c>
      <c r="Q445" s="18" t="str">
        <f>G445&amp;"#"&amp;H445&amp;"#"&amp;VLOOKUP(G445,章节关卡!$AN$3:$AO$36,2,FALSE)</f>
        <v>1603016#2#16</v>
      </c>
    </row>
    <row r="446" spans="1:17" s="24" customFormat="1" ht="17.100000000000001" customHeight="1" x14ac:dyDescent="0.2">
      <c r="A446" s="14">
        <v>443</v>
      </c>
      <c r="B446" s="14">
        <v>2110</v>
      </c>
      <c r="C446" s="14" t="s">
        <v>1412</v>
      </c>
      <c r="D446" s="14" t="s">
        <v>969</v>
      </c>
      <c r="E446" s="14">
        <v>5</v>
      </c>
      <c r="F446" s="18">
        <f t="shared" si="19"/>
        <v>4000</v>
      </c>
      <c r="G446" s="18">
        <f>INDEX(章节关卡!$D$4:$AA$123,掉落填表!B446-2000,(掉落填表!E446-1)*4+2)</f>
        <v>1603022</v>
      </c>
      <c r="H446" s="18">
        <f t="shared" si="20"/>
        <v>1</v>
      </c>
      <c r="L446" s="18">
        <f>INDEX(章节关卡!$D$4:$AA$123,掉落填表!B446-2000,(掉落填表!E446-1)*4+4)*$W$4</f>
        <v>0.4</v>
      </c>
      <c r="P446" s="18">
        <f t="shared" si="18"/>
        <v>21100005</v>
      </c>
      <c r="Q446" s="18" t="str">
        <f>G446&amp;"#"&amp;H446&amp;"#"&amp;VLOOKUP(G446,章节关卡!$AN$3:$AO$36,2,FALSE)</f>
        <v>1603022#1#16</v>
      </c>
    </row>
    <row r="447" spans="1:17" s="24" customFormat="1" ht="17.100000000000001" customHeight="1" x14ac:dyDescent="0.2">
      <c r="A447" s="14">
        <v>444</v>
      </c>
      <c r="B447" s="14">
        <v>2110</v>
      </c>
      <c r="C447" s="14" t="s">
        <v>1413</v>
      </c>
      <c r="D447" s="14" t="s">
        <v>969</v>
      </c>
      <c r="E447" s="14">
        <v>6</v>
      </c>
      <c r="F447" s="18">
        <f t="shared" si="19"/>
        <v>4000</v>
      </c>
      <c r="G447" s="18">
        <f>INDEX(章节关卡!$D$4:$AA$123,掉落填表!B447-2000,(掉落填表!E447-1)*4+2)</f>
        <v>1603017</v>
      </c>
      <c r="H447" s="18">
        <f t="shared" si="20"/>
        <v>1</v>
      </c>
      <c r="L447" s="18">
        <f>INDEX(章节关卡!$D$4:$AA$123,掉落填表!B447-2000,(掉落填表!E447-1)*4+4)*$W$4</f>
        <v>0.4</v>
      </c>
      <c r="P447" s="18">
        <f t="shared" si="18"/>
        <v>21100006</v>
      </c>
      <c r="Q447" s="18" t="str">
        <f>G447&amp;"#"&amp;H447&amp;"#"&amp;VLOOKUP(G447,章节关卡!$AN$3:$AO$36,2,FALSE)</f>
        <v>1603017#1#16</v>
      </c>
    </row>
    <row r="448" spans="1:17" ht="17.100000000000001" customHeight="1" x14ac:dyDescent="0.2">
      <c r="A448" s="14">
        <v>445</v>
      </c>
      <c r="B448" s="14">
        <v>2111</v>
      </c>
      <c r="C448" s="14" t="s">
        <v>1414</v>
      </c>
      <c r="D448" s="14" t="s">
        <v>969</v>
      </c>
      <c r="E448" s="14">
        <v>1</v>
      </c>
      <c r="F448" s="18">
        <f t="shared" si="19"/>
        <v>10000</v>
      </c>
      <c r="G448" s="18">
        <f>INDEX(章节关卡!$D$4:$AA$123,掉落填表!B448-2000,(掉落填表!E448-1)*4+2)</f>
        <v>1401002</v>
      </c>
      <c r="H448" s="18">
        <f t="shared" si="20"/>
        <v>1000</v>
      </c>
      <c r="L448" s="18">
        <f>INDEX(章节关卡!$D$4:$AA$123,掉落填表!B448-2000,(掉落填表!E448-1)*4+4)*$W$4</f>
        <v>1000</v>
      </c>
      <c r="P448" s="18">
        <f t="shared" si="18"/>
        <v>21110001</v>
      </c>
      <c r="Q448" s="18" t="str">
        <f>G448&amp;"#"&amp;H448&amp;"#"&amp;VLOOKUP(G448,章节关卡!$AN$3:$AO$36,2,FALSE)</f>
        <v>1401002#1000#14</v>
      </c>
    </row>
    <row r="449" spans="1:17" s="24" customFormat="1" ht="17.100000000000001" customHeight="1" x14ac:dyDescent="0.2">
      <c r="A449" s="14">
        <v>446</v>
      </c>
      <c r="B449" s="14">
        <v>2111</v>
      </c>
      <c r="C449" s="14" t="s">
        <v>1415</v>
      </c>
      <c r="D449" s="14" t="s">
        <v>969</v>
      </c>
      <c r="E449" s="14">
        <v>2</v>
      </c>
      <c r="F449" s="18">
        <f t="shared" si="19"/>
        <v>10000</v>
      </c>
      <c r="G449" s="18">
        <f>INDEX(章节关卡!$D$4:$AA$123,掉落填表!B449-2000,(掉落填表!E449-1)*4+2)</f>
        <v>1401003</v>
      </c>
      <c r="H449" s="18">
        <f t="shared" si="20"/>
        <v>240</v>
      </c>
      <c r="L449" s="18">
        <f>INDEX(章节关卡!$D$4:$AA$123,掉落填表!B449-2000,(掉落填表!E449-1)*4+4)*$W$4</f>
        <v>240</v>
      </c>
      <c r="P449" s="18">
        <f t="shared" si="18"/>
        <v>21110002</v>
      </c>
      <c r="Q449" s="18" t="str">
        <f>G449&amp;"#"&amp;H449&amp;"#"&amp;VLOOKUP(G449,章节关卡!$AN$3:$AO$36,2,FALSE)</f>
        <v>1401003#240#14</v>
      </c>
    </row>
    <row r="450" spans="1:17" s="24" customFormat="1" ht="17.100000000000001" customHeight="1" x14ac:dyDescent="0.2">
      <c r="A450" s="14">
        <v>447</v>
      </c>
      <c r="B450" s="14">
        <v>2111</v>
      </c>
      <c r="C450" s="14" t="s">
        <v>1416</v>
      </c>
      <c r="D450" s="14" t="s">
        <v>969</v>
      </c>
      <c r="E450" s="14">
        <v>3</v>
      </c>
      <c r="F450" s="18">
        <f t="shared" si="19"/>
        <v>10000</v>
      </c>
      <c r="G450" s="18">
        <f>INDEX(章节关卡!$D$4:$AA$123,掉落填表!B450-2000,(掉落填表!E450-1)*4+2)</f>
        <v>1603006</v>
      </c>
      <c r="H450" s="18">
        <f t="shared" si="20"/>
        <v>20</v>
      </c>
      <c r="L450" s="18">
        <f>INDEX(章节关卡!$D$4:$AA$123,掉落填表!B450-2000,(掉落填表!E450-1)*4+4)*$W$4</f>
        <v>20</v>
      </c>
      <c r="P450" s="18">
        <f t="shared" si="18"/>
        <v>21110003</v>
      </c>
      <c r="Q450" s="18" t="str">
        <f>G450&amp;"#"&amp;H450&amp;"#"&amp;VLOOKUP(G450,章节关卡!$AN$3:$AO$36,2,FALSE)</f>
        <v>1603006#20#16</v>
      </c>
    </row>
    <row r="451" spans="1:17" s="24" customFormat="1" ht="17.100000000000001" customHeight="1" x14ac:dyDescent="0.2">
      <c r="A451" s="14">
        <v>448</v>
      </c>
      <c r="B451" s="14">
        <v>2111</v>
      </c>
      <c r="C451" s="14" t="s">
        <v>1417</v>
      </c>
      <c r="D451" s="14" t="s">
        <v>969</v>
      </c>
      <c r="E451" s="14">
        <v>4</v>
      </c>
      <c r="F451" s="18">
        <f t="shared" si="19"/>
        <v>10000</v>
      </c>
      <c r="G451" s="18">
        <f>INDEX(章节关卡!$D$4:$AA$123,掉落填表!B451-2000,(掉落填表!E451-1)*4+2)</f>
        <v>1603008</v>
      </c>
      <c r="H451" s="18">
        <f t="shared" si="20"/>
        <v>2</v>
      </c>
      <c r="L451" s="18">
        <f>INDEX(章节关卡!$D$4:$AA$123,掉落填表!B451-2000,(掉落填表!E451-1)*4+4)*$W$4</f>
        <v>2</v>
      </c>
      <c r="P451" s="18">
        <f t="shared" si="18"/>
        <v>21110004</v>
      </c>
      <c r="Q451" s="18" t="str">
        <f>G451&amp;"#"&amp;H451&amp;"#"&amp;VLOOKUP(G451,章节关卡!$AN$3:$AO$36,2,FALSE)</f>
        <v>1603008#2#16</v>
      </c>
    </row>
    <row r="452" spans="1:17" s="24" customFormat="1" ht="17.100000000000001" customHeight="1" x14ac:dyDescent="0.2">
      <c r="A452" s="14">
        <v>449</v>
      </c>
      <c r="B452" s="14">
        <v>2111</v>
      </c>
      <c r="C452" s="14" t="s">
        <v>1418</v>
      </c>
      <c r="D452" s="14" t="s">
        <v>969</v>
      </c>
      <c r="E452" s="14">
        <v>5</v>
      </c>
      <c r="F452" s="18">
        <f t="shared" si="19"/>
        <v>4000</v>
      </c>
      <c r="G452" s="18">
        <f>INDEX(章节关卡!$D$4:$AA$123,掉落填表!B452-2000,(掉落填表!E452-1)*4+2)</f>
        <v>1603018</v>
      </c>
      <c r="H452" s="18">
        <f t="shared" si="20"/>
        <v>1</v>
      </c>
      <c r="L452" s="18">
        <f>INDEX(章节关卡!$D$4:$AA$123,掉落填表!B452-2000,(掉落填表!E452-1)*4+4)*$W$4</f>
        <v>0.4</v>
      </c>
      <c r="P452" s="18">
        <f t="shared" ref="P452:P515" si="21">B452*10000+E452</f>
        <v>21110005</v>
      </c>
      <c r="Q452" s="18" t="str">
        <f>G452&amp;"#"&amp;H452&amp;"#"&amp;VLOOKUP(G452,章节关卡!$AN$3:$AO$36,2,FALSE)</f>
        <v>1603018#1#16</v>
      </c>
    </row>
    <row r="453" spans="1:17" s="24" customFormat="1" ht="17.100000000000001" customHeight="1" x14ac:dyDescent="0.2">
      <c r="A453" s="14">
        <v>450</v>
      </c>
      <c r="B453" s="14">
        <v>2111</v>
      </c>
      <c r="C453" s="14" t="s">
        <v>1419</v>
      </c>
      <c r="D453" s="14" t="s">
        <v>969</v>
      </c>
      <c r="E453" s="14">
        <v>6</v>
      </c>
      <c r="F453" s="18">
        <f t="shared" ref="F453:F516" si="22">IF(L453&lt;1,INT(L453*10000),10000)</f>
        <v>4000</v>
      </c>
      <c r="G453" s="18">
        <f>INDEX(章节关卡!$D$4:$AA$123,掉落填表!B453-2000,(掉落填表!E453-1)*4+2)</f>
        <v>1603017</v>
      </c>
      <c r="H453" s="18">
        <f t="shared" ref="H453:H516" si="23">IF(F453&lt;10000,1,INT(L453))</f>
        <v>1</v>
      </c>
      <c r="L453" s="18">
        <f>INDEX(章节关卡!$D$4:$AA$123,掉落填表!B453-2000,(掉落填表!E453-1)*4+4)*$W$4</f>
        <v>0.4</v>
      </c>
      <c r="P453" s="18">
        <f t="shared" si="21"/>
        <v>21110006</v>
      </c>
      <c r="Q453" s="18" t="str">
        <f>G453&amp;"#"&amp;H453&amp;"#"&amp;VLOOKUP(G453,章节关卡!$AN$3:$AO$36,2,FALSE)</f>
        <v>1603017#1#16</v>
      </c>
    </row>
    <row r="454" spans="1:17" ht="17.100000000000001" customHeight="1" x14ac:dyDescent="0.2">
      <c r="A454" s="14">
        <v>451</v>
      </c>
      <c r="B454" s="14">
        <v>2112</v>
      </c>
      <c r="C454" s="14" t="s">
        <v>1420</v>
      </c>
      <c r="D454" s="14" t="s">
        <v>969</v>
      </c>
      <c r="E454" s="14">
        <v>1</v>
      </c>
      <c r="F454" s="18">
        <f t="shared" si="22"/>
        <v>10000</v>
      </c>
      <c r="G454" s="18">
        <f>INDEX(章节关卡!$D$4:$AA$123,掉落填表!B454-2000,(掉落填表!E454-1)*4+2)</f>
        <v>1401002</v>
      </c>
      <c r="H454" s="18">
        <f t="shared" si="23"/>
        <v>1000</v>
      </c>
      <c r="L454" s="18">
        <f>INDEX(章节关卡!$D$4:$AA$123,掉落填表!B454-2000,(掉落填表!E454-1)*4+4)*$W$4</f>
        <v>1000</v>
      </c>
      <c r="P454" s="18">
        <f t="shared" si="21"/>
        <v>21120001</v>
      </c>
      <c r="Q454" s="18" t="str">
        <f>G454&amp;"#"&amp;H454&amp;"#"&amp;VLOOKUP(G454,章节关卡!$AN$3:$AO$36,2,FALSE)</f>
        <v>1401002#1000#14</v>
      </c>
    </row>
    <row r="455" spans="1:17" s="24" customFormat="1" ht="17.100000000000001" customHeight="1" x14ac:dyDescent="0.2">
      <c r="A455" s="14">
        <v>452</v>
      </c>
      <c r="B455" s="14">
        <v>2112</v>
      </c>
      <c r="C455" s="14" t="s">
        <v>1421</v>
      </c>
      <c r="D455" s="14" t="s">
        <v>969</v>
      </c>
      <c r="E455" s="14">
        <v>2</v>
      </c>
      <c r="F455" s="18">
        <f t="shared" si="22"/>
        <v>10000</v>
      </c>
      <c r="G455" s="18">
        <f>INDEX(章节关卡!$D$4:$AA$123,掉落填表!B455-2000,(掉落填表!E455-1)*4+2)</f>
        <v>1401004</v>
      </c>
      <c r="H455" s="18">
        <f t="shared" si="23"/>
        <v>240</v>
      </c>
      <c r="L455" s="18">
        <f>INDEX(章节关卡!$D$4:$AA$123,掉落填表!B455-2000,(掉落填表!E455-1)*4+4)*$W$4</f>
        <v>240</v>
      </c>
      <c r="P455" s="18">
        <f t="shared" si="21"/>
        <v>21120002</v>
      </c>
      <c r="Q455" s="18" t="str">
        <f>G455&amp;"#"&amp;H455&amp;"#"&amp;VLOOKUP(G455,章节关卡!$AN$3:$AO$36,2,FALSE)</f>
        <v>1401004#240#14</v>
      </c>
    </row>
    <row r="456" spans="1:17" s="24" customFormat="1" ht="17.100000000000001" customHeight="1" x14ac:dyDescent="0.2">
      <c r="A456" s="14">
        <v>453</v>
      </c>
      <c r="B456" s="14">
        <v>2112</v>
      </c>
      <c r="C456" s="14" t="s">
        <v>1422</v>
      </c>
      <c r="D456" s="14" t="s">
        <v>969</v>
      </c>
      <c r="E456" s="14">
        <v>3</v>
      </c>
      <c r="F456" s="18">
        <f t="shared" si="22"/>
        <v>10000</v>
      </c>
      <c r="G456" s="18">
        <f>INDEX(章节关卡!$D$4:$AA$123,掉落填表!B456-2000,(掉落填表!E456-1)*4+2)</f>
        <v>1603003</v>
      </c>
      <c r="H456" s="18">
        <f t="shared" si="23"/>
        <v>20</v>
      </c>
      <c r="L456" s="18">
        <f>INDEX(章节关卡!$D$4:$AA$123,掉落填表!B456-2000,(掉落填表!E456-1)*4+4)*$W$4</f>
        <v>20</v>
      </c>
      <c r="P456" s="18">
        <f t="shared" si="21"/>
        <v>21120003</v>
      </c>
      <c r="Q456" s="18" t="str">
        <f>G456&amp;"#"&amp;H456&amp;"#"&amp;VLOOKUP(G456,章节关卡!$AN$3:$AO$36,2,FALSE)</f>
        <v>1603003#20#16</v>
      </c>
    </row>
    <row r="457" spans="1:17" s="24" customFormat="1" ht="17.100000000000001" customHeight="1" x14ac:dyDescent="0.2">
      <c r="A457" s="14">
        <v>454</v>
      </c>
      <c r="B457" s="14">
        <v>2112</v>
      </c>
      <c r="C457" s="14" t="s">
        <v>1423</v>
      </c>
      <c r="D457" s="14" t="s">
        <v>969</v>
      </c>
      <c r="E457" s="14">
        <v>4</v>
      </c>
      <c r="F457" s="18">
        <f t="shared" si="22"/>
        <v>10000</v>
      </c>
      <c r="G457" s="18">
        <f>INDEX(章节关卡!$D$4:$AA$123,掉落填表!B457-2000,(掉落填表!E457-1)*4+2)</f>
        <v>1603010</v>
      </c>
      <c r="H457" s="18">
        <f t="shared" si="23"/>
        <v>2</v>
      </c>
      <c r="L457" s="18">
        <f>INDEX(章节关卡!$D$4:$AA$123,掉落填表!B457-2000,(掉落填表!E457-1)*4+4)*$W$4</f>
        <v>2</v>
      </c>
      <c r="P457" s="18">
        <f t="shared" si="21"/>
        <v>21120004</v>
      </c>
      <c r="Q457" s="18" t="str">
        <f>G457&amp;"#"&amp;H457&amp;"#"&amp;VLOOKUP(G457,章节关卡!$AN$3:$AO$36,2,FALSE)</f>
        <v>1603010#2#16</v>
      </c>
    </row>
    <row r="458" spans="1:17" s="24" customFormat="1" ht="17.100000000000001" customHeight="1" x14ac:dyDescent="0.2">
      <c r="A458" s="14">
        <v>455</v>
      </c>
      <c r="B458" s="14">
        <v>2112</v>
      </c>
      <c r="C458" s="14" t="s">
        <v>1424</v>
      </c>
      <c r="D458" s="14" t="s">
        <v>969</v>
      </c>
      <c r="E458" s="14">
        <v>5</v>
      </c>
      <c r="F458" s="18">
        <f t="shared" si="22"/>
        <v>4000</v>
      </c>
      <c r="G458" s="18">
        <f>INDEX(章节关卡!$D$4:$AA$123,掉落填表!B458-2000,(掉落填表!E458-1)*4+2)</f>
        <v>1603019</v>
      </c>
      <c r="H458" s="18">
        <f t="shared" si="23"/>
        <v>1</v>
      </c>
      <c r="L458" s="18">
        <f>INDEX(章节关卡!$D$4:$AA$123,掉落填表!B458-2000,(掉落填表!E458-1)*4+4)*$W$4</f>
        <v>0.4</v>
      </c>
      <c r="P458" s="18">
        <f t="shared" si="21"/>
        <v>21120005</v>
      </c>
      <c r="Q458" s="18" t="str">
        <f>G458&amp;"#"&amp;H458&amp;"#"&amp;VLOOKUP(G458,章节关卡!$AN$3:$AO$36,2,FALSE)</f>
        <v>1603019#1#16</v>
      </c>
    </row>
    <row r="459" spans="1:17" s="24" customFormat="1" ht="17.100000000000001" customHeight="1" x14ac:dyDescent="0.2">
      <c r="A459" s="14">
        <v>456</v>
      </c>
      <c r="B459" s="14">
        <v>2112</v>
      </c>
      <c r="C459" s="14" t="s">
        <v>1425</v>
      </c>
      <c r="D459" s="14" t="s">
        <v>969</v>
      </c>
      <c r="E459" s="14">
        <v>6</v>
      </c>
      <c r="F459" s="18">
        <f t="shared" si="22"/>
        <v>4000</v>
      </c>
      <c r="G459" s="18">
        <f>INDEX(章节关卡!$D$4:$AA$123,掉落填表!B459-2000,(掉落填表!E459-1)*4+2)</f>
        <v>1603017</v>
      </c>
      <c r="H459" s="18">
        <f t="shared" si="23"/>
        <v>1</v>
      </c>
      <c r="L459" s="18">
        <f>INDEX(章节关卡!$D$4:$AA$123,掉落填表!B459-2000,(掉落填表!E459-1)*4+4)*$W$4</f>
        <v>0.4</v>
      </c>
      <c r="P459" s="18">
        <f t="shared" si="21"/>
        <v>21120006</v>
      </c>
      <c r="Q459" s="18" t="str">
        <f>G459&amp;"#"&amp;H459&amp;"#"&amp;VLOOKUP(G459,章节关卡!$AN$3:$AO$36,2,FALSE)</f>
        <v>1603017#1#16</v>
      </c>
    </row>
    <row r="460" spans="1:17" ht="17.100000000000001" customHeight="1" x14ac:dyDescent="0.2">
      <c r="A460" s="14">
        <v>457</v>
      </c>
      <c r="B460" s="14">
        <v>2113</v>
      </c>
      <c r="C460" s="14" t="s">
        <v>1426</v>
      </c>
      <c r="D460" s="14" t="s">
        <v>969</v>
      </c>
      <c r="E460" s="14">
        <v>1</v>
      </c>
      <c r="F460" s="18">
        <f t="shared" si="22"/>
        <v>10000</v>
      </c>
      <c r="G460" s="18">
        <f>INDEX(章节关卡!$D$4:$AA$123,掉落填表!B460-2000,(掉落填表!E460-1)*4+2)</f>
        <v>1401002</v>
      </c>
      <c r="H460" s="18">
        <f t="shared" si="23"/>
        <v>1000</v>
      </c>
      <c r="L460" s="18">
        <f>INDEX(章节关卡!$D$4:$AA$123,掉落填表!B460-2000,(掉落填表!E460-1)*4+4)*$W$4</f>
        <v>1000</v>
      </c>
      <c r="P460" s="18">
        <f t="shared" si="21"/>
        <v>21130001</v>
      </c>
      <c r="Q460" s="18" t="str">
        <f>G460&amp;"#"&amp;H460&amp;"#"&amp;VLOOKUP(G460,章节关卡!$AN$3:$AO$36,2,FALSE)</f>
        <v>1401002#1000#14</v>
      </c>
    </row>
    <row r="461" spans="1:17" s="24" customFormat="1" ht="17.100000000000001" customHeight="1" x14ac:dyDescent="0.2">
      <c r="A461" s="14">
        <v>458</v>
      </c>
      <c r="B461" s="14">
        <v>2113</v>
      </c>
      <c r="C461" s="14" t="s">
        <v>1427</v>
      </c>
      <c r="D461" s="14" t="s">
        <v>969</v>
      </c>
      <c r="E461" s="14">
        <v>2</v>
      </c>
      <c r="F461" s="18">
        <f t="shared" si="22"/>
        <v>10000</v>
      </c>
      <c r="G461" s="18">
        <f>INDEX(章节关卡!$D$4:$AA$123,掉落填表!B461-2000,(掉落填表!E461-1)*4+2)</f>
        <v>1603008</v>
      </c>
      <c r="H461" s="18">
        <f t="shared" si="23"/>
        <v>2</v>
      </c>
      <c r="L461" s="18">
        <f>INDEX(章节关卡!$D$4:$AA$123,掉落填表!B461-2000,(掉落填表!E461-1)*4+4)*$W$4</f>
        <v>2</v>
      </c>
      <c r="P461" s="18">
        <f t="shared" si="21"/>
        <v>21130002</v>
      </c>
      <c r="Q461" s="18" t="str">
        <f>G461&amp;"#"&amp;H461&amp;"#"&amp;VLOOKUP(G461,章节关卡!$AN$3:$AO$36,2,FALSE)</f>
        <v>1603008#2#16</v>
      </c>
    </row>
    <row r="462" spans="1:17" s="24" customFormat="1" ht="17.100000000000001" customHeight="1" x14ac:dyDescent="0.2">
      <c r="A462" s="14">
        <v>459</v>
      </c>
      <c r="B462" s="14">
        <v>2113</v>
      </c>
      <c r="C462" s="14" t="s">
        <v>1428</v>
      </c>
      <c r="D462" s="14" t="s">
        <v>969</v>
      </c>
      <c r="E462" s="14">
        <v>3</v>
      </c>
      <c r="F462" s="18">
        <f t="shared" si="22"/>
        <v>10000</v>
      </c>
      <c r="G462" s="18">
        <f>INDEX(章节关卡!$D$4:$AA$123,掉落填表!B462-2000,(掉落填表!E462-1)*4+2)</f>
        <v>1603010</v>
      </c>
      <c r="H462" s="18">
        <f t="shared" si="23"/>
        <v>2</v>
      </c>
      <c r="L462" s="18">
        <f>INDEX(章节关卡!$D$4:$AA$123,掉落填表!B462-2000,(掉落填表!E462-1)*4+4)*$W$4</f>
        <v>2</v>
      </c>
      <c r="P462" s="18">
        <f t="shared" si="21"/>
        <v>21130003</v>
      </c>
      <c r="Q462" s="18" t="str">
        <f>G462&amp;"#"&amp;H462&amp;"#"&amp;VLOOKUP(G462,章节关卡!$AN$3:$AO$36,2,FALSE)</f>
        <v>1603010#2#16</v>
      </c>
    </row>
    <row r="463" spans="1:17" s="24" customFormat="1" ht="17.100000000000001" customHeight="1" x14ac:dyDescent="0.2">
      <c r="A463" s="14">
        <v>460</v>
      </c>
      <c r="B463" s="14">
        <v>2113</v>
      </c>
      <c r="C463" s="14" t="s">
        <v>1429</v>
      </c>
      <c r="D463" s="14" t="s">
        <v>969</v>
      </c>
      <c r="E463" s="14">
        <v>4</v>
      </c>
      <c r="F463" s="18">
        <f t="shared" si="22"/>
        <v>10000</v>
      </c>
      <c r="G463" s="18">
        <f>INDEX(章节关卡!$D$4:$AA$123,掉落填表!B463-2000,(掉落填表!E463-1)*4+2)</f>
        <v>1603012</v>
      </c>
      <c r="H463" s="18">
        <f t="shared" si="23"/>
        <v>2</v>
      </c>
      <c r="L463" s="18">
        <f>INDEX(章节关卡!$D$4:$AA$123,掉落填表!B463-2000,(掉落填表!E463-1)*4+4)*$W$4</f>
        <v>2</v>
      </c>
      <c r="P463" s="18">
        <f t="shared" si="21"/>
        <v>21130004</v>
      </c>
      <c r="Q463" s="18" t="str">
        <f>G463&amp;"#"&amp;H463&amp;"#"&amp;VLOOKUP(G463,章节关卡!$AN$3:$AO$36,2,FALSE)</f>
        <v>1603012#2#16</v>
      </c>
    </row>
    <row r="464" spans="1:17" s="24" customFormat="1" ht="17.100000000000001" customHeight="1" x14ac:dyDescent="0.2">
      <c r="A464" s="14">
        <v>461</v>
      </c>
      <c r="B464" s="14">
        <v>2113</v>
      </c>
      <c r="C464" s="14" t="s">
        <v>1430</v>
      </c>
      <c r="D464" s="14" t="s">
        <v>969</v>
      </c>
      <c r="E464" s="14">
        <v>5</v>
      </c>
      <c r="F464" s="18">
        <f t="shared" si="22"/>
        <v>4000</v>
      </c>
      <c r="G464" s="18">
        <f>INDEX(章节关卡!$D$4:$AA$123,掉落填表!B464-2000,(掉落填表!E464-1)*4+2)</f>
        <v>1603020</v>
      </c>
      <c r="H464" s="18">
        <f t="shared" si="23"/>
        <v>1</v>
      </c>
      <c r="L464" s="18">
        <f>INDEX(章节关卡!$D$4:$AA$123,掉落填表!B464-2000,(掉落填表!E464-1)*4+4)*$W$4</f>
        <v>0.4</v>
      </c>
      <c r="P464" s="18">
        <f t="shared" si="21"/>
        <v>21130005</v>
      </c>
      <c r="Q464" s="18" t="str">
        <f>G464&amp;"#"&amp;H464&amp;"#"&amp;VLOOKUP(G464,章节关卡!$AN$3:$AO$36,2,FALSE)</f>
        <v>1603020#1#16</v>
      </c>
    </row>
    <row r="465" spans="1:17" s="24" customFormat="1" ht="17.100000000000001" customHeight="1" x14ac:dyDescent="0.2">
      <c r="A465" s="14">
        <v>462</v>
      </c>
      <c r="B465" s="14">
        <v>2113</v>
      </c>
      <c r="C465" s="14" t="s">
        <v>1431</v>
      </c>
      <c r="D465" s="14" t="s">
        <v>969</v>
      </c>
      <c r="E465" s="14">
        <v>6</v>
      </c>
      <c r="F465" s="18">
        <f t="shared" si="22"/>
        <v>4000</v>
      </c>
      <c r="G465" s="18">
        <f>INDEX(章节关卡!$D$4:$AA$123,掉落填表!B465-2000,(掉落填表!E465-1)*4+2)</f>
        <v>1603017</v>
      </c>
      <c r="H465" s="18">
        <f t="shared" si="23"/>
        <v>1</v>
      </c>
      <c r="L465" s="18">
        <f>INDEX(章节关卡!$D$4:$AA$123,掉落填表!B465-2000,(掉落填表!E465-1)*4+4)*$W$4</f>
        <v>0.4</v>
      </c>
      <c r="P465" s="18">
        <f t="shared" si="21"/>
        <v>21130006</v>
      </c>
      <c r="Q465" s="18" t="str">
        <f>G465&amp;"#"&amp;H465&amp;"#"&amp;VLOOKUP(G465,章节关卡!$AN$3:$AO$36,2,FALSE)</f>
        <v>1603017#1#16</v>
      </c>
    </row>
    <row r="466" spans="1:17" ht="17.100000000000001" customHeight="1" x14ac:dyDescent="0.2">
      <c r="A466" s="14">
        <v>463</v>
      </c>
      <c r="B466" s="14">
        <v>2114</v>
      </c>
      <c r="C466" s="14" t="s">
        <v>1432</v>
      </c>
      <c r="D466" s="14" t="s">
        <v>969</v>
      </c>
      <c r="E466" s="14">
        <v>1</v>
      </c>
      <c r="F466" s="18">
        <f t="shared" si="22"/>
        <v>10000</v>
      </c>
      <c r="G466" s="18">
        <f>INDEX(章节关卡!$D$4:$AA$123,掉落填表!B466-2000,(掉落填表!E466-1)*4+2)</f>
        <v>1401002</v>
      </c>
      <c r="H466" s="18">
        <f t="shared" si="23"/>
        <v>1000</v>
      </c>
      <c r="L466" s="18">
        <f>INDEX(章节关卡!$D$4:$AA$123,掉落填表!B466-2000,(掉落填表!E466-1)*4+4)*$W$4</f>
        <v>1000</v>
      </c>
      <c r="P466" s="18">
        <f t="shared" si="21"/>
        <v>21140001</v>
      </c>
      <c r="Q466" s="18" t="str">
        <f>G466&amp;"#"&amp;H466&amp;"#"&amp;VLOOKUP(G466,章节关卡!$AN$3:$AO$36,2,FALSE)</f>
        <v>1401002#1000#14</v>
      </c>
    </row>
    <row r="467" spans="1:17" s="24" customFormat="1" ht="17.100000000000001" customHeight="1" x14ac:dyDescent="0.2">
      <c r="A467" s="14">
        <v>464</v>
      </c>
      <c r="B467" s="14">
        <v>2114</v>
      </c>
      <c r="C467" s="14" t="s">
        <v>1433</v>
      </c>
      <c r="D467" s="14" t="s">
        <v>969</v>
      </c>
      <c r="E467" s="14">
        <v>2</v>
      </c>
      <c r="F467" s="18">
        <f t="shared" si="22"/>
        <v>10000</v>
      </c>
      <c r="G467" s="18">
        <f>INDEX(章节关卡!$D$4:$AA$123,掉落填表!B467-2000,(掉落填表!E467-1)*4+2)</f>
        <v>1401003</v>
      </c>
      <c r="H467" s="18">
        <f t="shared" si="23"/>
        <v>240</v>
      </c>
      <c r="L467" s="18">
        <f>INDEX(章节关卡!$D$4:$AA$123,掉落填表!B467-2000,(掉落填表!E467-1)*4+4)*$W$4</f>
        <v>240</v>
      </c>
      <c r="P467" s="18">
        <f t="shared" si="21"/>
        <v>21140002</v>
      </c>
      <c r="Q467" s="18" t="str">
        <f>G467&amp;"#"&amp;H467&amp;"#"&amp;VLOOKUP(G467,章节关卡!$AN$3:$AO$36,2,FALSE)</f>
        <v>1401003#240#14</v>
      </c>
    </row>
    <row r="468" spans="1:17" s="24" customFormat="1" ht="17.100000000000001" customHeight="1" x14ac:dyDescent="0.2">
      <c r="A468" s="14">
        <v>465</v>
      </c>
      <c r="B468" s="14">
        <v>2114</v>
      </c>
      <c r="C468" s="14" t="s">
        <v>1434</v>
      </c>
      <c r="D468" s="14" t="s">
        <v>969</v>
      </c>
      <c r="E468" s="14">
        <v>3</v>
      </c>
      <c r="F468" s="18">
        <f t="shared" si="22"/>
        <v>10000</v>
      </c>
      <c r="G468" s="18">
        <f>INDEX(章节关卡!$D$4:$AA$123,掉落填表!B468-2000,(掉落填表!E468-1)*4+2)</f>
        <v>1603006</v>
      </c>
      <c r="H468" s="18">
        <f t="shared" si="23"/>
        <v>20</v>
      </c>
      <c r="L468" s="18">
        <f>INDEX(章节关卡!$D$4:$AA$123,掉落填表!B468-2000,(掉落填表!E468-1)*4+4)*$W$4</f>
        <v>20</v>
      </c>
      <c r="P468" s="18">
        <f t="shared" si="21"/>
        <v>21140003</v>
      </c>
      <c r="Q468" s="18" t="str">
        <f>G468&amp;"#"&amp;H468&amp;"#"&amp;VLOOKUP(G468,章节关卡!$AN$3:$AO$36,2,FALSE)</f>
        <v>1603006#20#16</v>
      </c>
    </row>
    <row r="469" spans="1:17" s="24" customFormat="1" ht="17.100000000000001" customHeight="1" x14ac:dyDescent="0.2">
      <c r="A469" s="14">
        <v>466</v>
      </c>
      <c r="B469" s="14">
        <v>2114</v>
      </c>
      <c r="C469" s="14" t="s">
        <v>1435</v>
      </c>
      <c r="D469" s="14" t="s">
        <v>969</v>
      </c>
      <c r="E469" s="14">
        <v>4</v>
      </c>
      <c r="F469" s="18">
        <f t="shared" si="22"/>
        <v>10000</v>
      </c>
      <c r="G469" s="18">
        <f>INDEX(章节关卡!$D$4:$AA$123,掉落填表!B469-2000,(掉落填表!E469-1)*4+2)</f>
        <v>1603014</v>
      </c>
      <c r="H469" s="18">
        <f t="shared" si="23"/>
        <v>2</v>
      </c>
      <c r="L469" s="18">
        <f>INDEX(章节关卡!$D$4:$AA$123,掉落填表!B469-2000,(掉落填表!E469-1)*4+4)*$W$4</f>
        <v>2</v>
      </c>
      <c r="P469" s="18">
        <f t="shared" si="21"/>
        <v>21140004</v>
      </c>
      <c r="Q469" s="18" t="str">
        <f>G469&amp;"#"&amp;H469&amp;"#"&amp;VLOOKUP(G469,章节关卡!$AN$3:$AO$36,2,FALSE)</f>
        <v>1603014#2#16</v>
      </c>
    </row>
    <row r="470" spans="1:17" s="24" customFormat="1" ht="17.100000000000001" customHeight="1" x14ac:dyDescent="0.2">
      <c r="A470" s="14">
        <v>467</v>
      </c>
      <c r="B470" s="14">
        <v>2114</v>
      </c>
      <c r="C470" s="14" t="s">
        <v>1436</v>
      </c>
      <c r="D470" s="14" t="s">
        <v>969</v>
      </c>
      <c r="E470" s="14">
        <v>5</v>
      </c>
      <c r="F470" s="18">
        <f t="shared" si="22"/>
        <v>4000</v>
      </c>
      <c r="G470" s="18">
        <f>INDEX(章节关卡!$D$4:$AA$123,掉落填表!B470-2000,(掉落填表!E470-1)*4+2)</f>
        <v>1603021</v>
      </c>
      <c r="H470" s="18">
        <f t="shared" si="23"/>
        <v>1</v>
      </c>
      <c r="L470" s="18">
        <f>INDEX(章节关卡!$D$4:$AA$123,掉落填表!B470-2000,(掉落填表!E470-1)*4+4)*$W$4</f>
        <v>0.4</v>
      </c>
      <c r="P470" s="18">
        <f t="shared" si="21"/>
        <v>21140005</v>
      </c>
      <c r="Q470" s="18" t="str">
        <f>G470&amp;"#"&amp;H470&amp;"#"&amp;VLOOKUP(G470,章节关卡!$AN$3:$AO$36,2,FALSE)</f>
        <v>1603021#1#16</v>
      </c>
    </row>
    <row r="471" spans="1:17" s="24" customFormat="1" ht="17.100000000000001" customHeight="1" x14ac:dyDescent="0.2">
      <c r="A471" s="14">
        <v>468</v>
      </c>
      <c r="B471" s="14">
        <v>2114</v>
      </c>
      <c r="C471" s="14" t="s">
        <v>1437</v>
      </c>
      <c r="D471" s="14" t="s">
        <v>969</v>
      </c>
      <c r="E471" s="14">
        <v>6</v>
      </c>
      <c r="F471" s="18">
        <f t="shared" si="22"/>
        <v>4000</v>
      </c>
      <c r="G471" s="18">
        <f>INDEX(章节关卡!$D$4:$AA$123,掉落填表!B471-2000,(掉落填表!E471-1)*4+2)</f>
        <v>1603017</v>
      </c>
      <c r="H471" s="18">
        <f t="shared" si="23"/>
        <v>1</v>
      </c>
      <c r="L471" s="18">
        <f>INDEX(章节关卡!$D$4:$AA$123,掉落填表!B471-2000,(掉落填表!E471-1)*4+4)*$W$4</f>
        <v>0.4</v>
      </c>
      <c r="P471" s="18">
        <f t="shared" si="21"/>
        <v>21140006</v>
      </c>
      <c r="Q471" s="18" t="str">
        <f>G471&amp;"#"&amp;H471&amp;"#"&amp;VLOOKUP(G471,章节关卡!$AN$3:$AO$36,2,FALSE)</f>
        <v>1603017#1#16</v>
      </c>
    </row>
    <row r="472" spans="1:17" ht="17.100000000000001" customHeight="1" x14ac:dyDescent="0.2">
      <c r="A472" s="14">
        <v>469</v>
      </c>
      <c r="B472" s="14">
        <v>2115</v>
      </c>
      <c r="C472" s="14" t="s">
        <v>1438</v>
      </c>
      <c r="D472" s="14" t="s">
        <v>969</v>
      </c>
      <c r="E472" s="14">
        <v>1</v>
      </c>
      <c r="F472" s="18">
        <f t="shared" si="22"/>
        <v>10000</v>
      </c>
      <c r="G472" s="18">
        <f>INDEX(章节关卡!$D$4:$AA$123,掉落填表!B472-2000,(掉落填表!E472-1)*4+2)</f>
        <v>1401002</v>
      </c>
      <c r="H472" s="18">
        <f t="shared" si="23"/>
        <v>1000</v>
      </c>
      <c r="L472" s="18">
        <f>INDEX(章节关卡!$D$4:$AA$123,掉落填表!B472-2000,(掉落填表!E472-1)*4+4)*$W$4</f>
        <v>1000</v>
      </c>
      <c r="P472" s="18">
        <f t="shared" si="21"/>
        <v>21150001</v>
      </c>
      <c r="Q472" s="18" t="str">
        <f>G472&amp;"#"&amp;H472&amp;"#"&amp;VLOOKUP(G472,章节关卡!$AN$3:$AO$36,2,FALSE)</f>
        <v>1401002#1000#14</v>
      </c>
    </row>
    <row r="473" spans="1:17" s="24" customFormat="1" ht="17.100000000000001" customHeight="1" x14ac:dyDescent="0.2">
      <c r="A473" s="14">
        <v>470</v>
      </c>
      <c r="B473" s="14">
        <v>2115</v>
      </c>
      <c r="C473" s="14" t="s">
        <v>1439</v>
      </c>
      <c r="D473" s="14" t="s">
        <v>969</v>
      </c>
      <c r="E473" s="14">
        <v>2</v>
      </c>
      <c r="F473" s="18">
        <f t="shared" si="22"/>
        <v>10000</v>
      </c>
      <c r="G473" s="18">
        <f>INDEX(章节关卡!$D$4:$AA$123,掉落填表!B473-2000,(掉落填表!E473-1)*4+2)</f>
        <v>1401004</v>
      </c>
      <c r="H473" s="18">
        <f t="shared" si="23"/>
        <v>240</v>
      </c>
      <c r="L473" s="18">
        <f>INDEX(章节关卡!$D$4:$AA$123,掉落填表!B473-2000,(掉落填表!E473-1)*4+4)*$W$4</f>
        <v>240</v>
      </c>
      <c r="P473" s="18">
        <f t="shared" si="21"/>
        <v>21150002</v>
      </c>
      <c r="Q473" s="18" t="str">
        <f>G473&amp;"#"&amp;H473&amp;"#"&amp;VLOOKUP(G473,章节关卡!$AN$3:$AO$36,2,FALSE)</f>
        <v>1401004#240#14</v>
      </c>
    </row>
    <row r="474" spans="1:17" s="24" customFormat="1" ht="17.100000000000001" customHeight="1" x14ac:dyDescent="0.2">
      <c r="A474" s="14">
        <v>471</v>
      </c>
      <c r="B474" s="14">
        <v>2115</v>
      </c>
      <c r="C474" s="14" t="s">
        <v>1440</v>
      </c>
      <c r="D474" s="14" t="s">
        <v>969</v>
      </c>
      <c r="E474" s="14">
        <v>3</v>
      </c>
      <c r="F474" s="18">
        <f t="shared" si="22"/>
        <v>10000</v>
      </c>
      <c r="G474" s="18">
        <f>INDEX(章节关卡!$D$4:$AA$123,掉落填表!B474-2000,(掉落填表!E474-1)*4+2)</f>
        <v>1603003</v>
      </c>
      <c r="H474" s="18">
        <f t="shared" si="23"/>
        <v>20</v>
      </c>
      <c r="L474" s="18">
        <f>INDEX(章节关卡!$D$4:$AA$123,掉落填表!B474-2000,(掉落填表!E474-1)*4+4)*$W$4</f>
        <v>20</v>
      </c>
      <c r="P474" s="18">
        <f t="shared" si="21"/>
        <v>21150003</v>
      </c>
      <c r="Q474" s="18" t="str">
        <f>G474&amp;"#"&amp;H474&amp;"#"&amp;VLOOKUP(G474,章节关卡!$AN$3:$AO$36,2,FALSE)</f>
        <v>1603003#20#16</v>
      </c>
    </row>
    <row r="475" spans="1:17" s="24" customFormat="1" ht="17.100000000000001" customHeight="1" x14ac:dyDescent="0.2">
      <c r="A475" s="14">
        <v>472</v>
      </c>
      <c r="B475" s="14">
        <v>2115</v>
      </c>
      <c r="C475" s="14" t="s">
        <v>1441</v>
      </c>
      <c r="D475" s="14" t="s">
        <v>969</v>
      </c>
      <c r="E475" s="14">
        <v>4</v>
      </c>
      <c r="F475" s="18">
        <f t="shared" si="22"/>
        <v>10000</v>
      </c>
      <c r="G475" s="18">
        <f>INDEX(章节关卡!$D$4:$AA$123,掉落填表!B475-2000,(掉落填表!E475-1)*4+2)</f>
        <v>1603016</v>
      </c>
      <c r="H475" s="18">
        <f t="shared" si="23"/>
        <v>2</v>
      </c>
      <c r="L475" s="18">
        <f>INDEX(章节关卡!$D$4:$AA$123,掉落填表!B475-2000,(掉落填表!E475-1)*4+4)*$W$4</f>
        <v>2</v>
      </c>
      <c r="P475" s="18">
        <f t="shared" si="21"/>
        <v>21150004</v>
      </c>
      <c r="Q475" s="18" t="str">
        <f>G475&amp;"#"&amp;H475&amp;"#"&amp;VLOOKUP(G475,章节关卡!$AN$3:$AO$36,2,FALSE)</f>
        <v>1603016#2#16</v>
      </c>
    </row>
    <row r="476" spans="1:17" s="24" customFormat="1" ht="17.100000000000001" customHeight="1" x14ac:dyDescent="0.2">
      <c r="A476" s="14">
        <v>473</v>
      </c>
      <c r="B476" s="14">
        <v>2115</v>
      </c>
      <c r="C476" s="14" t="s">
        <v>1442</v>
      </c>
      <c r="D476" s="14" t="s">
        <v>969</v>
      </c>
      <c r="E476" s="14">
        <v>5</v>
      </c>
      <c r="F476" s="18">
        <f t="shared" si="22"/>
        <v>4000</v>
      </c>
      <c r="G476" s="18">
        <f>INDEX(章节关卡!$D$4:$AA$123,掉落填表!B476-2000,(掉落填表!E476-1)*4+2)</f>
        <v>1603022</v>
      </c>
      <c r="H476" s="18">
        <f t="shared" si="23"/>
        <v>1</v>
      </c>
      <c r="L476" s="18">
        <f>INDEX(章节关卡!$D$4:$AA$123,掉落填表!B476-2000,(掉落填表!E476-1)*4+4)*$W$4</f>
        <v>0.4</v>
      </c>
      <c r="P476" s="18">
        <f t="shared" si="21"/>
        <v>21150005</v>
      </c>
      <c r="Q476" s="18" t="str">
        <f>G476&amp;"#"&amp;H476&amp;"#"&amp;VLOOKUP(G476,章节关卡!$AN$3:$AO$36,2,FALSE)</f>
        <v>1603022#1#16</v>
      </c>
    </row>
    <row r="477" spans="1:17" s="24" customFormat="1" ht="17.100000000000001" customHeight="1" x14ac:dyDescent="0.2">
      <c r="A477" s="14">
        <v>474</v>
      </c>
      <c r="B477" s="14">
        <v>2115</v>
      </c>
      <c r="C477" s="14" t="s">
        <v>1443</v>
      </c>
      <c r="D477" s="14" t="s">
        <v>969</v>
      </c>
      <c r="E477" s="14">
        <v>6</v>
      </c>
      <c r="F477" s="18">
        <f t="shared" si="22"/>
        <v>4000</v>
      </c>
      <c r="G477" s="18">
        <f>INDEX(章节关卡!$D$4:$AA$123,掉落填表!B477-2000,(掉落填表!E477-1)*4+2)</f>
        <v>1603017</v>
      </c>
      <c r="H477" s="18">
        <f t="shared" si="23"/>
        <v>1</v>
      </c>
      <c r="L477" s="18">
        <f>INDEX(章节关卡!$D$4:$AA$123,掉落填表!B477-2000,(掉落填表!E477-1)*4+4)*$W$4</f>
        <v>0.4</v>
      </c>
      <c r="P477" s="18">
        <f t="shared" si="21"/>
        <v>21150006</v>
      </c>
      <c r="Q477" s="18" t="str">
        <f>G477&amp;"#"&amp;H477&amp;"#"&amp;VLOOKUP(G477,章节关卡!$AN$3:$AO$36,2,FALSE)</f>
        <v>1603017#1#16</v>
      </c>
    </row>
    <row r="478" spans="1:17" ht="17.100000000000001" customHeight="1" x14ac:dyDescent="0.2">
      <c r="A478" s="14">
        <v>475</v>
      </c>
      <c r="B478" s="14">
        <v>2116</v>
      </c>
      <c r="C478" s="14" t="s">
        <v>1444</v>
      </c>
      <c r="D478" s="14" t="s">
        <v>969</v>
      </c>
      <c r="E478" s="14">
        <v>1</v>
      </c>
      <c r="F478" s="18">
        <f t="shared" si="22"/>
        <v>10000</v>
      </c>
      <c r="G478" s="18">
        <f>INDEX(章节关卡!$D$4:$AA$123,掉落填表!B478-2000,(掉落填表!E478-1)*4+2)</f>
        <v>1401002</v>
      </c>
      <c r="H478" s="18">
        <f t="shared" si="23"/>
        <v>1000</v>
      </c>
      <c r="L478" s="18">
        <f>INDEX(章节关卡!$D$4:$AA$123,掉落填表!B478-2000,(掉落填表!E478-1)*4+4)*$W$4</f>
        <v>1000</v>
      </c>
      <c r="P478" s="18">
        <f t="shared" si="21"/>
        <v>21160001</v>
      </c>
      <c r="Q478" s="18" t="str">
        <f>G478&amp;"#"&amp;H478&amp;"#"&amp;VLOOKUP(G478,章节关卡!$AN$3:$AO$36,2,FALSE)</f>
        <v>1401002#1000#14</v>
      </c>
    </row>
    <row r="479" spans="1:17" s="24" customFormat="1" ht="17.100000000000001" customHeight="1" x14ac:dyDescent="0.2">
      <c r="A479" s="14">
        <v>476</v>
      </c>
      <c r="B479" s="14">
        <v>2116</v>
      </c>
      <c r="C479" s="14" t="s">
        <v>1445</v>
      </c>
      <c r="D479" s="14" t="s">
        <v>969</v>
      </c>
      <c r="E479" s="14">
        <v>2</v>
      </c>
      <c r="F479" s="18">
        <f t="shared" si="22"/>
        <v>10000</v>
      </c>
      <c r="G479" s="18">
        <f>INDEX(章节关卡!$D$4:$AA$123,掉落填表!B479-2000,(掉落填表!E479-1)*4+2)</f>
        <v>1401003</v>
      </c>
      <c r="H479" s="18">
        <f t="shared" si="23"/>
        <v>240</v>
      </c>
      <c r="L479" s="18">
        <f>INDEX(章节关卡!$D$4:$AA$123,掉落填表!B479-2000,(掉落填表!E479-1)*4+4)*$W$4</f>
        <v>240</v>
      </c>
      <c r="P479" s="18">
        <f t="shared" si="21"/>
        <v>21160002</v>
      </c>
      <c r="Q479" s="18" t="str">
        <f>G479&amp;"#"&amp;H479&amp;"#"&amp;VLOOKUP(G479,章节关卡!$AN$3:$AO$36,2,FALSE)</f>
        <v>1401003#240#14</v>
      </c>
    </row>
    <row r="480" spans="1:17" s="24" customFormat="1" ht="17.100000000000001" customHeight="1" x14ac:dyDescent="0.2">
      <c r="A480" s="14">
        <v>477</v>
      </c>
      <c r="B480" s="14">
        <v>2116</v>
      </c>
      <c r="C480" s="14" t="s">
        <v>1446</v>
      </c>
      <c r="D480" s="14" t="s">
        <v>969</v>
      </c>
      <c r="E480" s="14">
        <v>3</v>
      </c>
      <c r="F480" s="18">
        <f t="shared" si="22"/>
        <v>10000</v>
      </c>
      <c r="G480" s="18">
        <f>INDEX(章节关卡!$D$4:$AA$123,掉落填表!B480-2000,(掉落填表!E480-1)*4+2)</f>
        <v>1603006</v>
      </c>
      <c r="H480" s="18">
        <f t="shared" si="23"/>
        <v>20</v>
      </c>
      <c r="L480" s="18">
        <f>INDEX(章节关卡!$D$4:$AA$123,掉落填表!B480-2000,(掉落填表!E480-1)*4+4)*$W$4</f>
        <v>20</v>
      </c>
      <c r="P480" s="18">
        <f t="shared" si="21"/>
        <v>21160003</v>
      </c>
      <c r="Q480" s="18" t="str">
        <f>G480&amp;"#"&amp;H480&amp;"#"&amp;VLOOKUP(G480,章节关卡!$AN$3:$AO$36,2,FALSE)</f>
        <v>1603006#20#16</v>
      </c>
    </row>
    <row r="481" spans="1:17" s="24" customFormat="1" ht="17.100000000000001" customHeight="1" x14ac:dyDescent="0.2">
      <c r="A481" s="14">
        <v>478</v>
      </c>
      <c r="B481" s="14">
        <v>2116</v>
      </c>
      <c r="C481" s="14" t="s">
        <v>1447</v>
      </c>
      <c r="D481" s="14" t="s">
        <v>969</v>
      </c>
      <c r="E481" s="14">
        <v>4</v>
      </c>
      <c r="F481" s="18">
        <f t="shared" si="22"/>
        <v>10000</v>
      </c>
      <c r="G481" s="18">
        <f>INDEX(章节关卡!$D$4:$AA$123,掉落填表!B481-2000,(掉落填表!E481-1)*4+2)</f>
        <v>1603008</v>
      </c>
      <c r="H481" s="18">
        <f t="shared" si="23"/>
        <v>2</v>
      </c>
      <c r="L481" s="18">
        <f>INDEX(章节关卡!$D$4:$AA$123,掉落填表!B481-2000,(掉落填表!E481-1)*4+4)*$W$4</f>
        <v>2</v>
      </c>
      <c r="P481" s="18">
        <f t="shared" si="21"/>
        <v>21160004</v>
      </c>
      <c r="Q481" s="18" t="str">
        <f>G481&amp;"#"&amp;H481&amp;"#"&amp;VLOOKUP(G481,章节关卡!$AN$3:$AO$36,2,FALSE)</f>
        <v>1603008#2#16</v>
      </c>
    </row>
    <row r="482" spans="1:17" s="24" customFormat="1" ht="17.100000000000001" customHeight="1" x14ac:dyDescent="0.2">
      <c r="A482" s="14">
        <v>479</v>
      </c>
      <c r="B482" s="14">
        <v>2116</v>
      </c>
      <c r="C482" s="14" t="s">
        <v>1448</v>
      </c>
      <c r="D482" s="14" t="s">
        <v>969</v>
      </c>
      <c r="E482" s="14">
        <v>5</v>
      </c>
      <c r="F482" s="18">
        <f t="shared" si="22"/>
        <v>4000</v>
      </c>
      <c r="G482" s="18">
        <f>INDEX(章节关卡!$D$4:$AA$123,掉落填表!B482-2000,(掉落填表!E482-1)*4+2)</f>
        <v>1603018</v>
      </c>
      <c r="H482" s="18">
        <f t="shared" si="23"/>
        <v>1</v>
      </c>
      <c r="L482" s="18">
        <f>INDEX(章节关卡!$D$4:$AA$123,掉落填表!B482-2000,(掉落填表!E482-1)*4+4)*$W$4</f>
        <v>0.4</v>
      </c>
      <c r="P482" s="18">
        <f t="shared" si="21"/>
        <v>21160005</v>
      </c>
      <c r="Q482" s="18" t="str">
        <f>G482&amp;"#"&amp;H482&amp;"#"&amp;VLOOKUP(G482,章节关卡!$AN$3:$AO$36,2,FALSE)</f>
        <v>1603018#1#16</v>
      </c>
    </row>
    <row r="483" spans="1:17" s="24" customFormat="1" ht="17.100000000000001" customHeight="1" x14ac:dyDescent="0.2">
      <c r="A483" s="14">
        <v>480</v>
      </c>
      <c r="B483" s="14">
        <v>2116</v>
      </c>
      <c r="C483" s="14" t="s">
        <v>1449</v>
      </c>
      <c r="D483" s="14" t="s">
        <v>969</v>
      </c>
      <c r="E483" s="14">
        <v>6</v>
      </c>
      <c r="F483" s="18">
        <f t="shared" si="22"/>
        <v>4000</v>
      </c>
      <c r="G483" s="18">
        <f>INDEX(章节关卡!$D$4:$AA$123,掉落填表!B483-2000,(掉落填表!E483-1)*4+2)</f>
        <v>1603017</v>
      </c>
      <c r="H483" s="18">
        <f t="shared" si="23"/>
        <v>1</v>
      </c>
      <c r="L483" s="18">
        <f>INDEX(章节关卡!$D$4:$AA$123,掉落填表!B483-2000,(掉落填表!E483-1)*4+4)*$W$4</f>
        <v>0.4</v>
      </c>
      <c r="P483" s="18">
        <f t="shared" si="21"/>
        <v>21160006</v>
      </c>
      <c r="Q483" s="18" t="str">
        <f>G483&amp;"#"&amp;H483&amp;"#"&amp;VLOOKUP(G483,章节关卡!$AN$3:$AO$36,2,FALSE)</f>
        <v>1603017#1#16</v>
      </c>
    </row>
    <row r="484" spans="1:17" ht="17.100000000000001" customHeight="1" x14ac:dyDescent="0.2">
      <c r="A484" s="14">
        <v>481</v>
      </c>
      <c r="B484" s="14">
        <v>2117</v>
      </c>
      <c r="C484" s="14" t="s">
        <v>1450</v>
      </c>
      <c r="D484" s="14" t="s">
        <v>969</v>
      </c>
      <c r="E484" s="14">
        <v>1</v>
      </c>
      <c r="F484" s="18">
        <f t="shared" si="22"/>
        <v>10000</v>
      </c>
      <c r="G484" s="18">
        <f>INDEX(章节关卡!$D$4:$AA$123,掉落填表!B484-2000,(掉落填表!E484-1)*4+2)</f>
        <v>1401002</v>
      </c>
      <c r="H484" s="18">
        <f t="shared" si="23"/>
        <v>1000</v>
      </c>
      <c r="L484" s="18">
        <f>INDEX(章节关卡!$D$4:$AA$123,掉落填表!B484-2000,(掉落填表!E484-1)*4+4)*$W$4</f>
        <v>1000</v>
      </c>
      <c r="P484" s="18">
        <f t="shared" si="21"/>
        <v>21170001</v>
      </c>
      <c r="Q484" s="18" t="str">
        <f>G484&amp;"#"&amp;H484&amp;"#"&amp;VLOOKUP(G484,章节关卡!$AN$3:$AO$36,2,FALSE)</f>
        <v>1401002#1000#14</v>
      </c>
    </row>
    <row r="485" spans="1:17" s="24" customFormat="1" ht="17.100000000000001" customHeight="1" x14ac:dyDescent="0.2">
      <c r="A485" s="14">
        <v>482</v>
      </c>
      <c r="B485" s="14">
        <v>2117</v>
      </c>
      <c r="C485" s="14" t="s">
        <v>1451</v>
      </c>
      <c r="D485" s="14" t="s">
        <v>969</v>
      </c>
      <c r="E485" s="14">
        <v>2</v>
      </c>
      <c r="F485" s="18">
        <f t="shared" si="22"/>
        <v>10000</v>
      </c>
      <c r="G485" s="18">
        <f>INDEX(章节关卡!$D$4:$AA$123,掉落填表!B485-2000,(掉落填表!E485-1)*4+2)</f>
        <v>1401004</v>
      </c>
      <c r="H485" s="18">
        <f t="shared" si="23"/>
        <v>240</v>
      </c>
      <c r="L485" s="18">
        <f>INDEX(章节关卡!$D$4:$AA$123,掉落填表!B485-2000,(掉落填表!E485-1)*4+4)*$W$4</f>
        <v>240</v>
      </c>
      <c r="P485" s="18">
        <f t="shared" si="21"/>
        <v>21170002</v>
      </c>
      <c r="Q485" s="18" t="str">
        <f>G485&amp;"#"&amp;H485&amp;"#"&amp;VLOOKUP(G485,章节关卡!$AN$3:$AO$36,2,FALSE)</f>
        <v>1401004#240#14</v>
      </c>
    </row>
    <row r="486" spans="1:17" s="24" customFormat="1" ht="17.100000000000001" customHeight="1" x14ac:dyDescent="0.2">
      <c r="A486" s="14">
        <v>483</v>
      </c>
      <c r="B486" s="14">
        <v>2117</v>
      </c>
      <c r="C486" s="14" t="s">
        <v>1452</v>
      </c>
      <c r="D486" s="14" t="s">
        <v>969</v>
      </c>
      <c r="E486" s="14">
        <v>3</v>
      </c>
      <c r="F486" s="18">
        <f t="shared" si="22"/>
        <v>10000</v>
      </c>
      <c r="G486" s="18">
        <f>INDEX(章节关卡!$D$4:$AA$123,掉落填表!B486-2000,(掉落填表!E486-1)*4+2)</f>
        <v>1603003</v>
      </c>
      <c r="H486" s="18">
        <f t="shared" si="23"/>
        <v>20</v>
      </c>
      <c r="L486" s="18">
        <f>INDEX(章节关卡!$D$4:$AA$123,掉落填表!B486-2000,(掉落填表!E486-1)*4+4)*$W$4</f>
        <v>20</v>
      </c>
      <c r="P486" s="18">
        <f t="shared" si="21"/>
        <v>21170003</v>
      </c>
      <c r="Q486" s="18" t="str">
        <f>G486&amp;"#"&amp;H486&amp;"#"&amp;VLOOKUP(G486,章节关卡!$AN$3:$AO$36,2,FALSE)</f>
        <v>1603003#20#16</v>
      </c>
    </row>
    <row r="487" spans="1:17" s="24" customFormat="1" ht="17.100000000000001" customHeight="1" x14ac:dyDescent="0.2">
      <c r="A487" s="14">
        <v>484</v>
      </c>
      <c r="B487" s="14">
        <v>2117</v>
      </c>
      <c r="C487" s="14" t="s">
        <v>1453</v>
      </c>
      <c r="D487" s="14" t="s">
        <v>969</v>
      </c>
      <c r="E487" s="14">
        <v>4</v>
      </c>
      <c r="F487" s="18">
        <f t="shared" si="22"/>
        <v>10000</v>
      </c>
      <c r="G487" s="18">
        <f>INDEX(章节关卡!$D$4:$AA$123,掉落填表!B487-2000,(掉落填表!E487-1)*4+2)</f>
        <v>1603010</v>
      </c>
      <c r="H487" s="18">
        <f t="shared" si="23"/>
        <v>2</v>
      </c>
      <c r="L487" s="18">
        <f>INDEX(章节关卡!$D$4:$AA$123,掉落填表!B487-2000,(掉落填表!E487-1)*4+4)*$W$4</f>
        <v>2</v>
      </c>
      <c r="P487" s="18">
        <f t="shared" si="21"/>
        <v>21170004</v>
      </c>
      <c r="Q487" s="18" t="str">
        <f>G487&amp;"#"&amp;H487&amp;"#"&amp;VLOOKUP(G487,章节关卡!$AN$3:$AO$36,2,FALSE)</f>
        <v>1603010#2#16</v>
      </c>
    </row>
    <row r="488" spans="1:17" s="24" customFormat="1" ht="17.100000000000001" customHeight="1" x14ac:dyDescent="0.2">
      <c r="A488" s="14">
        <v>485</v>
      </c>
      <c r="B488" s="14">
        <v>2117</v>
      </c>
      <c r="C488" s="14" t="s">
        <v>1454</v>
      </c>
      <c r="D488" s="14" t="s">
        <v>969</v>
      </c>
      <c r="E488" s="14">
        <v>5</v>
      </c>
      <c r="F488" s="18">
        <f t="shared" si="22"/>
        <v>4000</v>
      </c>
      <c r="G488" s="18">
        <f>INDEX(章节关卡!$D$4:$AA$123,掉落填表!B488-2000,(掉落填表!E488-1)*4+2)</f>
        <v>1603019</v>
      </c>
      <c r="H488" s="18">
        <f t="shared" si="23"/>
        <v>1</v>
      </c>
      <c r="L488" s="18">
        <f>INDEX(章节关卡!$D$4:$AA$123,掉落填表!B488-2000,(掉落填表!E488-1)*4+4)*$W$4</f>
        <v>0.4</v>
      </c>
      <c r="P488" s="18">
        <f t="shared" si="21"/>
        <v>21170005</v>
      </c>
      <c r="Q488" s="18" t="str">
        <f>G488&amp;"#"&amp;H488&amp;"#"&amp;VLOOKUP(G488,章节关卡!$AN$3:$AO$36,2,FALSE)</f>
        <v>1603019#1#16</v>
      </c>
    </row>
    <row r="489" spans="1:17" s="24" customFormat="1" ht="17.100000000000001" customHeight="1" x14ac:dyDescent="0.2">
      <c r="A489" s="14">
        <v>486</v>
      </c>
      <c r="B489" s="14">
        <v>2117</v>
      </c>
      <c r="C489" s="14" t="s">
        <v>1455</v>
      </c>
      <c r="D489" s="14" t="s">
        <v>969</v>
      </c>
      <c r="E489" s="14">
        <v>6</v>
      </c>
      <c r="F489" s="18">
        <f t="shared" si="22"/>
        <v>4000</v>
      </c>
      <c r="G489" s="18">
        <f>INDEX(章节关卡!$D$4:$AA$123,掉落填表!B489-2000,(掉落填表!E489-1)*4+2)</f>
        <v>1603017</v>
      </c>
      <c r="H489" s="18">
        <f t="shared" si="23"/>
        <v>1</v>
      </c>
      <c r="L489" s="18">
        <f>INDEX(章节关卡!$D$4:$AA$123,掉落填表!B489-2000,(掉落填表!E489-1)*4+4)*$W$4</f>
        <v>0.4</v>
      </c>
      <c r="P489" s="18">
        <f t="shared" si="21"/>
        <v>21170006</v>
      </c>
      <c r="Q489" s="18" t="str">
        <f>G489&amp;"#"&amp;H489&amp;"#"&amp;VLOOKUP(G489,章节关卡!$AN$3:$AO$36,2,FALSE)</f>
        <v>1603017#1#16</v>
      </c>
    </row>
    <row r="490" spans="1:17" ht="17.100000000000001" customHeight="1" x14ac:dyDescent="0.2">
      <c r="A490" s="14">
        <v>487</v>
      </c>
      <c r="B490" s="14">
        <v>2118</v>
      </c>
      <c r="C490" s="14" t="s">
        <v>1456</v>
      </c>
      <c r="D490" s="14" t="s">
        <v>969</v>
      </c>
      <c r="E490" s="14">
        <v>1</v>
      </c>
      <c r="F490" s="18">
        <f t="shared" si="22"/>
        <v>10000</v>
      </c>
      <c r="G490" s="18">
        <f>INDEX(章节关卡!$D$4:$AA$123,掉落填表!B490-2000,(掉落填表!E490-1)*4+2)</f>
        <v>1401002</v>
      </c>
      <c r="H490" s="18">
        <f t="shared" si="23"/>
        <v>1000</v>
      </c>
      <c r="L490" s="18">
        <f>INDEX(章节关卡!$D$4:$AA$123,掉落填表!B490-2000,(掉落填表!E490-1)*4+4)*$W$4</f>
        <v>1000</v>
      </c>
      <c r="P490" s="18">
        <f t="shared" si="21"/>
        <v>21180001</v>
      </c>
      <c r="Q490" s="18" t="str">
        <f>G490&amp;"#"&amp;H490&amp;"#"&amp;VLOOKUP(G490,章节关卡!$AN$3:$AO$36,2,FALSE)</f>
        <v>1401002#1000#14</v>
      </c>
    </row>
    <row r="491" spans="1:17" s="24" customFormat="1" ht="17.100000000000001" customHeight="1" x14ac:dyDescent="0.2">
      <c r="A491" s="14">
        <v>488</v>
      </c>
      <c r="B491" s="14">
        <v>2118</v>
      </c>
      <c r="C491" s="14" t="s">
        <v>1457</v>
      </c>
      <c r="D491" s="14" t="s">
        <v>969</v>
      </c>
      <c r="E491" s="14">
        <v>2</v>
      </c>
      <c r="F491" s="18">
        <f t="shared" si="22"/>
        <v>10000</v>
      </c>
      <c r="G491" s="18">
        <f>INDEX(章节关卡!$D$4:$AA$123,掉落填表!B491-2000,(掉落填表!E491-1)*4+2)</f>
        <v>1603006</v>
      </c>
      <c r="H491" s="18">
        <f t="shared" si="23"/>
        <v>20</v>
      </c>
      <c r="L491" s="18">
        <f>INDEX(章节关卡!$D$4:$AA$123,掉落填表!B491-2000,(掉落填表!E491-1)*4+4)*$W$4</f>
        <v>20</v>
      </c>
      <c r="P491" s="18">
        <f t="shared" si="21"/>
        <v>21180002</v>
      </c>
      <c r="Q491" s="18" t="str">
        <f>G491&amp;"#"&amp;H491&amp;"#"&amp;VLOOKUP(G491,章节关卡!$AN$3:$AO$36,2,FALSE)</f>
        <v>1603006#20#16</v>
      </c>
    </row>
    <row r="492" spans="1:17" s="24" customFormat="1" ht="17.100000000000001" customHeight="1" x14ac:dyDescent="0.2">
      <c r="A492" s="14">
        <v>489</v>
      </c>
      <c r="B492" s="14">
        <v>2118</v>
      </c>
      <c r="C492" s="14" t="s">
        <v>1458</v>
      </c>
      <c r="D492" s="14" t="s">
        <v>969</v>
      </c>
      <c r="E492" s="14">
        <v>3</v>
      </c>
      <c r="F492" s="18">
        <f t="shared" si="22"/>
        <v>10000</v>
      </c>
      <c r="G492" s="18">
        <f>INDEX(章节关卡!$D$4:$AA$123,掉落填表!B492-2000,(掉落填表!E492-1)*4+2)</f>
        <v>1603006</v>
      </c>
      <c r="H492" s="18">
        <f t="shared" si="23"/>
        <v>20</v>
      </c>
      <c r="L492" s="18">
        <f>INDEX(章节关卡!$D$4:$AA$123,掉落填表!B492-2000,(掉落填表!E492-1)*4+4)*$W$4</f>
        <v>20</v>
      </c>
      <c r="P492" s="18">
        <f t="shared" si="21"/>
        <v>21180003</v>
      </c>
      <c r="Q492" s="18" t="str">
        <f>G492&amp;"#"&amp;H492&amp;"#"&amp;VLOOKUP(G492,章节关卡!$AN$3:$AO$36,2,FALSE)</f>
        <v>1603006#20#16</v>
      </c>
    </row>
    <row r="493" spans="1:17" s="24" customFormat="1" ht="17.100000000000001" customHeight="1" x14ac:dyDescent="0.2">
      <c r="A493" s="14">
        <v>490</v>
      </c>
      <c r="B493" s="14">
        <v>2118</v>
      </c>
      <c r="C493" s="14" t="s">
        <v>1459</v>
      </c>
      <c r="D493" s="14" t="s">
        <v>969</v>
      </c>
      <c r="E493" s="14">
        <v>4</v>
      </c>
      <c r="F493" s="18">
        <f t="shared" si="22"/>
        <v>10000</v>
      </c>
      <c r="G493" s="18">
        <f>INDEX(章节关卡!$D$4:$AA$123,掉落填表!B493-2000,(掉落填表!E493-1)*4+2)</f>
        <v>1603016</v>
      </c>
      <c r="H493" s="18">
        <f t="shared" si="23"/>
        <v>2</v>
      </c>
      <c r="L493" s="18">
        <f>INDEX(章节关卡!$D$4:$AA$123,掉落填表!B493-2000,(掉落填表!E493-1)*4+4)*$W$4</f>
        <v>2</v>
      </c>
      <c r="P493" s="18">
        <f t="shared" si="21"/>
        <v>21180004</v>
      </c>
      <c r="Q493" s="18" t="str">
        <f>G493&amp;"#"&amp;H493&amp;"#"&amp;VLOOKUP(G493,章节关卡!$AN$3:$AO$36,2,FALSE)</f>
        <v>1603016#2#16</v>
      </c>
    </row>
    <row r="494" spans="1:17" s="24" customFormat="1" ht="17.100000000000001" customHeight="1" x14ac:dyDescent="0.2">
      <c r="A494" s="14">
        <v>491</v>
      </c>
      <c r="B494" s="14">
        <v>2118</v>
      </c>
      <c r="C494" s="14" t="s">
        <v>1460</v>
      </c>
      <c r="D494" s="14" t="s">
        <v>969</v>
      </c>
      <c r="E494" s="14">
        <v>5</v>
      </c>
      <c r="F494" s="18">
        <f t="shared" si="22"/>
        <v>4000</v>
      </c>
      <c r="G494" s="18">
        <f>INDEX(章节关卡!$D$4:$AA$123,掉落填表!B494-2000,(掉落填表!E494-1)*4+2)</f>
        <v>1603020</v>
      </c>
      <c r="H494" s="18">
        <f t="shared" si="23"/>
        <v>1</v>
      </c>
      <c r="L494" s="18">
        <f>INDEX(章节关卡!$D$4:$AA$123,掉落填表!B494-2000,(掉落填表!E494-1)*4+4)*$W$4</f>
        <v>0.4</v>
      </c>
      <c r="P494" s="18">
        <f t="shared" si="21"/>
        <v>21180005</v>
      </c>
      <c r="Q494" s="18" t="str">
        <f>G494&amp;"#"&amp;H494&amp;"#"&amp;VLOOKUP(G494,章节关卡!$AN$3:$AO$36,2,FALSE)</f>
        <v>1603020#1#16</v>
      </c>
    </row>
    <row r="495" spans="1:17" s="24" customFormat="1" ht="17.100000000000001" customHeight="1" x14ac:dyDescent="0.2">
      <c r="A495" s="14">
        <v>492</v>
      </c>
      <c r="B495" s="14">
        <v>2118</v>
      </c>
      <c r="C495" s="14" t="s">
        <v>1461</v>
      </c>
      <c r="D495" s="14" t="s">
        <v>969</v>
      </c>
      <c r="E495" s="14">
        <v>6</v>
      </c>
      <c r="F495" s="18">
        <f t="shared" si="22"/>
        <v>4000</v>
      </c>
      <c r="G495" s="18">
        <f>INDEX(章节关卡!$D$4:$AA$123,掉落填表!B495-2000,(掉落填表!E495-1)*4+2)</f>
        <v>1603017</v>
      </c>
      <c r="H495" s="18">
        <f t="shared" si="23"/>
        <v>1</v>
      </c>
      <c r="L495" s="18">
        <f>INDEX(章节关卡!$D$4:$AA$123,掉落填表!B495-2000,(掉落填表!E495-1)*4+4)*$W$4</f>
        <v>0.4</v>
      </c>
      <c r="P495" s="18">
        <f t="shared" si="21"/>
        <v>21180006</v>
      </c>
      <c r="Q495" s="18" t="str">
        <f>G495&amp;"#"&amp;H495&amp;"#"&amp;VLOOKUP(G495,章节关卡!$AN$3:$AO$36,2,FALSE)</f>
        <v>1603017#1#16</v>
      </c>
    </row>
    <row r="496" spans="1:17" ht="17.100000000000001" customHeight="1" x14ac:dyDescent="0.2">
      <c r="A496" s="14">
        <v>493</v>
      </c>
      <c r="B496" s="14">
        <v>2119</v>
      </c>
      <c r="C496" s="14" t="s">
        <v>1462</v>
      </c>
      <c r="D496" s="14" t="s">
        <v>969</v>
      </c>
      <c r="E496" s="14">
        <v>1</v>
      </c>
      <c r="F496" s="18">
        <f t="shared" si="22"/>
        <v>10000</v>
      </c>
      <c r="G496" s="18">
        <f>INDEX(章节关卡!$D$4:$AA$123,掉落填表!B496-2000,(掉落填表!E496-1)*4+2)</f>
        <v>1401002</v>
      </c>
      <c r="H496" s="18">
        <f t="shared" si="23"/>
        <v>1000</v>
      </c>
      <c r="L496" s="18">
        <f>INDEX(章节关卡!$D$4:$AA$123,掉落填表!B496-2000,(掉落填表!E496-1)*4+4)*$W$4</f>
        <v>1000</v>
      </c>
      <c r="P496" s="18">
        <f t="shared" si="21"/>
        <v>21190001</v>
      </c>
      <c r="Q496" s="18" t="str">
        <f>G496&amp;"#"&amp;H496&amp;"#"&amp;VLOOKUP(G496,章节关卡!$AN$3:$AO$36,2,FALSE)</f>
        <v>1401002#1000#14</v>
      </c>
    </row>
    <row r="497" spans="1:17" s="24" customFormat="1" ht="17.100000000000001" customHeight="1" x14ac:dyDescent="0.2">
      <c r="A497" s="14">
        <v>494</v>
      </c>
      <c r="B497" s="14">
        <v>2119</v>
      </c>
      <c r="C497" s="14" t="s">
        <v>1463</v>
      </c>
      <c r="D497" s="14" t="s">
        <v>969</v>
      </c>
      <c r="E497" s="14">
        <v>2</v>
      </c>
      <c r="F497" s="18">
        <f t="shared" si="22"/>
        <v>10000</v>
      </c>
      <c r="G497" s="18">
        <f>INDEX(章节关卡!$D$4:$AA$123,掉落填表!B497-2000,(掉落填表!E497-1)*4+2)</f>
        <v>1401004</v>
      </c>
      <c r="H497" s="18">
        <f t="shared" si="23"/>
        <v>240</v>
      </c>
      <c r="L497" s="18">
        <f>INDEX(章节关卡!$D$4:$AA$123,掉落填表!B497-2000,(掉落填表!E497-1)*4+4)*$W$4</f>
        <v>240</v>
      </c>
      <c r="P497" s="18">
        <f t="shared" si="21"/>
        <v>21190002</v>
      </c>
      <c r="Q497" s="18" t="str">
        <f>G497&amp;"#"&amp;H497&amp;"#"&amp;VLOOKUP(G497,章节关卡!$AN$3:$AO$36,2,FALSE)</f>
        <v>1401004#240#14</v>
      </c>
    </row>
    <row r="498" spans="1:17" s="24" customFormat="1" ht="17.100000000000001" customHeight="1" x14ac:dyDescent="0.2">
      <c r="A498" s="14">
        <v>495</v>
      </c>
      <c r="B498" s="14">
        <v>2119</v>
      </c>
      <c r="C498" s="14" t="s">
        <v>1464</v>
      </c>
      <c r="D498" s="14" t="s">
        <v>969</v>
      </c>
      <c r="E498" s="14">
        <v>3</v>
      </c>
      <c r="F498" s="18">
        <f t="shared" si="22"/>
        <v>10000</v>
      </c>
      <c r="G498" s="18">
        <f>INDEX(章节关卡!$D$4:$AA$123,掉落填表!B498-2000,(掉落填表!E498-1)*4+2)</f>
        <v>1401003</v>
      </c>
      <c r="H498" s="18">
        <f t="shared" si="23"/>
        <v>240</v>
      </c>
      <c r="L498" s="18">
        <f>INDEX(章节关卡!$D$4:$AA$123,掉落填表!B498-2000,(掉落填表!E498-1)*4+4)*$W$4</f>
        <v>240</v>
      </c>
      <c r="P498" s="18">
        <f t="shared" si="21"/>
        <v>21190003</v>
      </c>
      <c r="Q498" s="18" t="str">
        <f>G498&amp;"#"&amp;H498&amp;"#"&amp;VLOOKUP(G498,章节关卡!$AN$3:$AO$36,2,FALSE)</f>
        <v>1401003#240#14</v>
      </c>
    </row>
    <row r="499" spans="1:17" s="24" customFormat="1" ht="17.100000000000001" customHeight="1" x14ac:dyDescent="0.2">
      <c r="A499" s="14">
        <v>496</v>
      </c>
      <c r="B499" s="14">
        <v>2119</v>
      </c>
      <c r="C499" s="14" t="s">
        <v>1465</v>
      </c>
      <c r="D499" s="14" t="s">
        <v>969</v>
      </c>
      <c r="E499" s="14">
        <v>4</v>
      </c>
      <c r="F499" s="18">
        <f t="shared" si="22"/>
        <v>10000</v>
      </c>
      <c r="G499" s="18">
        <f>INDEX(章节关卡!$D$4:$AA$123,掉落填表!B499-2000,(掉落填表!E499-1)*4+2)</f>
        <v>1603014</v>
      </c>
      <c r="H499" s="18">
        <f t="shared" si="23"/>
        <v>2</v>
      </c>
      <c r="L499" s="18">
        <f>INDEX(章节关卡!$D$4:$AA$123,掉落填表!B499-2000,(掉落填表!E499-1)*4+4)*$W$4</f>
        <v>2</v>
      </c>
      <c r="P499" s="18">
        <f t="shared" si="21"/>
        <v>21190004</v>
      </c>
      <c r="Q499" s="18" t="str">
        <f>G499&amp;"#"&amp;H499&amp;"#"&amp;VLOOKUP(G499,章节关卡!$AN$3:$AO$36,2,FALSE)</f>
        <v>1603014#2#16</v>
      </c>
    </row>
    <row r="500" spans="1:17" s="24" customFormat="1" ht="17.100000000000001" customHeight="1" x14ac:dyDescent="0.2">
      <c r="A500" s="14">
        <v>497</v>
      </c>
      <c r="B500" s="14">
        <v>2119</v>
      </c>
      <c r="C500" s="14" t="s">
        <v>1466</v>
      </c>
      <c r="D500" s="14" t="s">
        <v>969</v>
      </c>
      <c r="E500" s="14">
        <v>5</v>
      </c>
      <c r="F500" s="18">
        <f t="shared" si="22"/>
        <v>4000</v>
      </c>
      <c r="G500" s="18">
        <f>INDEX(章节关卡!$D$4:$AA$123,掉落填表!B500-2000,(掉落填表!E500-1)*4+2)</f>
        <v>1603021</v>
      </c>
      <c r="H500" s="18">
        <f t="shared" si="23"/>
        <v>1</v>
      </c>
      <c r="L500" s="18">
        <f>INDEX(章节关卡!$D$4:$AA$123,掉落填表!B500-2000,(掉落填表!E500-1)*4+4)*$W$4</f>
        <v>0.4</v>
      </c>
      <c r="P500" s="18">
        <f t="shared" si="21"/>
        <v>21190005</v>
      </c>
      <c r="Q500" s="18" t="str">
        <f>G500&amp;"#"&amp;H500&amp;"#"&amp;VLOOKUP(G500,章节关卡!$AN$3:$AO$36,2,FALSE)</f>
        <v>1603021#1#16</v>
      </c>
    </row>
    <row r="501" spans="1:17" s="24" customFormat="1" ht="17.100000000000001" customHeight="1" x14ac:dyDescent="0.2">
      <c r="A501" s="14">
        <v>498</v>
      </c>
      <c r="B501" s="14">
        <v>2119</v>
      </c>
      <c r="C501" s="14" t="s">
        <v>1467</v>
      </c>
      <c r="D501" s="14" t="s">
        <v>969</v>
      </c>
      <c r="E501" s="14">
        <v>6</v>
      </c>
      <c r="F501" s="18">
        <f t="shared" si="22"/>
        <v>4000</v>
      </c>
      <c r="G501" s="18">
        <f>INDEX(章节关卡!$D$4:$AA$123,掉落填表!B501-2000,(掉落填表!E501-1)*4+2)</f>
        <v>1603017</v>
      </c>
      <c r="H501" s="18">
        <f t="shared" si="23"/>
        <v>1</v>
      </c>
      <c r="L501" s="18">
        <f>INDEX(章节关卡!$D$4:$AA$123,掉落填表!B501-2000,(掉落填表!E501-1)*4+4)*$W$4</f>
        <v>0.4</v>
      </c>
      <c r="P501" s="18">
        <f t="shared" si="21"/>
        <v>21190006</v>
      </c>
      <c r="Q501" s="18" t="str">
        <f>G501&amp;"#"&amp;H501&amp;"#"&amp;VLOOKUP(G501,章节关卡!$AN$3:$AO$36,2,FALSE)</f>
        <v>1603017#1#16</v>
      </c>
    </row>
    <row r="502" spans="1:17" ht="17.100000000000001" customHeight="1" x14ac:dyDescent="0.2">
      <c r="A502" s="14">
        <v>499</v>
      </c>
      <c r="B502" s="14">
        <v>2120</v>
      </c>
      <c r="C502" s="14" t="s">
        <v>1468</v>
      </c>
      <c r="D502" s="14" t="s">
        <v>969</v>
      </c>
      <c r="E502" s="14">
        <v>1</v>
      </c>
      <c r="F502" s="18">
        <f t="shared" si="22"/>
        <v>10000</v>
      </c>
      <c r="G502" s="18">
        <f>INDEX(章节关卡!$D$4:$AA$123,掉落填表!B502-2000,(掉落填表!E502-1)*4+2)</f>
        <v>1401002</v>
      </c>
      <c r="H502" s="18">
        <f t="shared" si="23"/>
        <v>1000</v>
      </c>
      <c r="L502" s="18">
        <f>INDEX(章节关卡!$D$4:$AA$123,掉落填表!B502-2000,(掉落填表!E502-1)*4+4)*$W$4</f>
        <v>1000</v>
      </c>
      <c r="P502" s="18">
        <f t="shared" si="21"/>
        <v>21200001</v>
      </c>
      <c r="Q502" s="18" t="str">
        <f>G502&amp;"#"&amp;H502&amp;"#"&amp;VLOOKUP(G502,章节关卡!$AN$3:$AO$36,2,FALSE)</f>
        <v>1401002#1000#14</v>
      </c>
    </row>
    <row r="503" spans="1:17" s="24" customFormat="1" ht="17.100000000000001" customHeight="1" x14ac:dyDescent="0.2">
      <c r="A503" s="14">
        <v>500</v>
      </c>
      <c r="B503" s="14">
        <v>2120</v>
      </c>
      <c r="C503" s="14" t="s">
        <v>1469</v>
      </c>
      <c r="D503" s="14" t="s">
        <v>969</v>
      </c>
      <c r="E503" s="14">
        <v>2</v>
      </c>
      <c r="F503" s="18">
        <f t="shared" si="22"/>
        <v>10000</v>
      </c>
      <c r="G503" s="18">
        <f>INDEX(章节关卡!$D$4:$AA$123,掉落填表!B503-2000,(掉落填表!E503-1)*4+2)</f>
        <v>1603003</v>
      </c>
      <c r="H503" s="18">
        <f t="shared" si="23"/>
        <v>20</v>
      </c>
      <c r="L503" s="18">
        <f>INDEX(章节关卡!$D$4:$AA$123,掉落填表!B503-2000,(掉落填表!E503-1)*4+4)*$W$4</f>
        <v>20</v>
      </c>
      <c r="P503" s="18">
        <f t="shared" si="21"/>
        <v>21200002</v>
      </c>
      <c r="Q503" s="18" t="str">
        <f>G503&amp;"#"&amp;H503&amp;"#"&amp;VLOOKUP(G503,章节关卡!$AN$3:$AO$36,2,FALSE)</f>
        <v>1603003#20#16</v>
      </c>
    </row>
    <row r="504" spans="1:17" s="24" customFormat="1" ht="17.100000000000001" customHeight="1" x14ac:dyDescent="0.2">
      <c r="A504" s="14">
        <v>501</v>
      </c>
      <c r="B504" s="14">
        <v>2120</v>
      </c>
      <c r="C504" s="14" t="s">
        <v>1470</v>
      </c>
      <c r="D504" s="14" t="s">
        <v>969</v>
      </c>
      <c r="E504" s="14">
        <v>3</v>
      </c>
      <c r="F504" s="18">
        <f t="shared" si="22"/>
        <v>10000</v>
      </c>
      <c r="G504" s="18">
        <f>INDEX(章节关卡!$D$4:$AA$123,掉落填表!B504-2000,(掉落填表!E504-1)*4+2)</f>
        <v>1603006</v>
      </c>
      <c r="H504" s="18">
        <f t="shared" si="23"/>
        <v>20</v>
      </c>
      <c r="L504" s="18">
        <f>INDEX(章节关卡!$D$4:$AA$123,掉落填表!B504-2000,(掉落填表!E504-1)*4+4)*$W$4</f>
        <v>20</v>
      </c>
      <c r="P504" s="18">
        <f t="shared" si="21"/>
        <v>21200003</v>
      </c>
      <c r="Q504" s="18" t="str">
        <f>G504&amp;"#"&amp;H504&amp;"#"&amp;VLOOKUP(G504,章节关卡!$AN$3:$AO$36,2,FALSE)</f>
        <v>1603006#20#16</v>
      </c>
    </row>
    <row r="505" spans="1:17" s="24" customFormat="1" ht="17.100000000000001" customHeight="1" x14ac:dyDescent="0.2">
      <c r="A505" s="14">
        <v>502</v>
      </c>
      <c r="B505" s="14">
        <v>2120</v>
      </c>
      <c r="C505" s="14" t="s">
        <v>1471</v>
      </c>
      <c r="D505" s="14" t="s">
        <v>969</v>
      </c>
      <c r="E505" s="14">
        <v>4</v>
      </c>
      <c r="F505" s="18">
        <f t="shared" si="22"/>
        <v>10000</v>
      </c>
      <c r="G505" s="18">
        <f>INDEX(章节关卡!$D$4:$AA$123,掉落填表!B505-2000,(掉落填表!E505-1)*4+2)</f>
        <v>1603012</v>
      </c>
      <c r="H505" s="18">
        <f t="shared" si="23"/>
        <v>2</v>
      </c>
      <c r="L505" s="18">
        <f>INDEX(章节关卡!$D$4:$AA$123,掉落填表!B505-2000,(掉落填表!E505-1)*4+4)*$W$4</f>
        <v>2</v>
      </c>
      <c r="P505" s="18">
        <f t="shared" si="21"/>
        <v>21200004</v>
      </c>
      <c r="Q505" s="18" t="str">
        <f>G505&amp;"#"&amp;H505&amp;"#"&amp;VLOOKUP(G505,章节关卡!$AN$3:$AO$36,2,FALSE)</f>
        <v>1603012#2#16</v>
      </c>
    </row>
    <row r="506" spans="1:17" s="24" customFormat="1" ht="17.100000000000001" customHeight="1" x14ac:dyDescent="0.2">
      <c r="A506" s="14">
        <v>503</v>
      </c>
      <c r="B506" s="14">
        <v>2120</v>
      </c>
      <c r="C506" s="14" t="s">
        <v>1472</v>
      </c>
      <c r="D506" s="14" t="s">
        <v>969</v>
      </c>
      <c r="E506" s="14">
        <v>5</v>
      </c>
      <c r="F506" s="18">
        <f t="shared" si="22"/>
        <v>4000</v>
      </c>
      <c r="G506" s="18">
        <f>INDEX(章节关卡!$D$4:$AA$123,掉落填表!B506-2000,(掉落填表!E506-1)*4+2)</f>
        <v>1603022</v>
      </c>
      <c r="H506" s="18">
        <f t="shared" si="23"/>
        <v>1</v>
      </c>
      <c r="L506" s="18">
        <f>INDEX(章节关卡!$D$4:$AA$123,掉落填表!B506-2000,(掉落填表!E506-1)*4+4)*$W$4</f>
        <v>0.4</v>
      </c>
      <c r="P506" s="18">
        <f t="shared" si="21"/>
        <v>21200005</v>
      </c>
      <c r="Q506" s="18" t="str">
        <f>G506&amp;"#"&amp;H506&amp;"#"&amp;VLOOKUP(G506,章节关卡!$AN$3:$AO$36,2,FALSE)</f>
        <v>1603022#1#16</v>
      </c>
    </row>
    <row r="507" spans="1:17" s="24" customFormat="1" ht="17.100000000000001" customHeight="1" x14ac:dyDescent="0.2">
      <c r="A507" s="14">
        <v>504</v>
      </c>
      <c r="B507" s="14">
        <v>2120</v>
      </c>
      <c r="C507" s="14" t="s">
        <v>1473</v>
      </c>
      <c r="D507" s="14" t="s">
        <v>969</v>
      </c>
      <c r="E507" s="14">
        <v>6</v>
      </c>
      <c r="F507" s="18">
        <f t="shared" si="22"/>
        <v>4000</v>
      </c>
      <c r="G507" s="18">
        <f>INDEX(章节关卡!$D$4:$AA$123,掉落填表!B507-2000,(掉落填表!E507-1)*4+2)</f>
        <v>1603017</v>
      </c>
      <c r="H507" s="18">
        <f t="shared" si="23"/>
        <v>1</v>
      </c>
      <c r="L507" s="18">
        <f>INDEX(章节关卡!$D$4:$AA$123,掉落填表!B507-2000,(掉落填表!E507-1)*4+4)*$W$4</f>
        <v>0.4</v>
      </c>
      <c r="N507" s="24">
        <f>INDEX(章节关卡!$D$4:$AA$123,掉落填表!B507-2000,(掉落填表!E507-1)*4+3)</f>
        <v>16</v>
      </c>
      <c r="O507" s="24">
        <f>(掉落填表!E507-1)*4+3</f>
        <v>23</v>
      </c>
      <c r="P507" s="18">
        <f t="shared" si="21"/>
        <v>21200006</v>
      </c>
      <c r="Q507" s="18" t="str">
        <f>G507&amp;"#"&amp;H507&amp;"#"&amp;VLOOKUP(G507,章节关卡!$AN$3:$AO$36,2,FALSE)</f>
        <v>1603017#1#16</v>
      </c>
    </row>
    <row r="508" spans="1:17" ht="17.100000000000001" customHeight="1" x14ac:dyDescent="0.2">
      <c r="A508" s="14">
        <v>505</v>
      </c>
      <c r="B508" s="14">
        <v>3001</v>
      </c>
      <c r="C508" s="14" t="s">
        <v>1483</v>
      </c>
      <c r="D508" s="14" t="s">
        <v>969</v>
      </c>
      <c r="E508" s="14">
        <v>1</v>
      </c>
      <c r="F508" s="18">
        <f t="shared" si="22"/>
        <v>10000</v>
      </c>
      <c r="G508" s="18">
        <f>INDEX(章节关卡!$D$4:$AA$123,掉落填表!B508-3000,(掉落填表!E508-1)*4+2)</f>
        <v>1401002</v>
      </c>
      <c r="H508" s="18">
        <f t="shared" si="23"/>
        <v>500</v>
      </c>
      <c r="L508" s="18">
        <f>INDEX(章节关卡!$D$4:$AA$123,掉落填表!B508-3000,(掉落填表!E508-1)*4+4)*$X$4</f>
        <v>500</v>
      </c>
      <c r="P508" s="18">
        <f t="shared" si="21"/>
        <v>30010001</v>
      </c>
      <c r="Q508" s="18" t="str">
        <f>G508&amp;"#"&amp;H508&amp;"#"&amp;VLOOKUP(G508,章节关卡!$AN$3:$AO$36,2,FALSE)</f>
        <v>1401002#500#14</v>
      </c>
    </row>
    <row r="509" spans="1:17" ht="17.100000000000001" customHeight="1" x14ac:dyDescent="0.2">
      <c r="A509" s="14">
        <v>506</v>
      </c>
      <c r="B509" s="14">
        <v>3001</v>
      </c>
      <c r="C509" s="14" t="s">
        <v>1484</v>
      </c>
      <c r="D509" s="14" t="s">
        <v>969</v>
      </c>
      <c r="E509" s="14">
        <v>2</v>
      </c>
      <c r="F509" s="18">
        <f t="shared" si="22"/>
        <v>10000</v>
      </c>
      <c r="G509" s="18">
        <f>INDEX(章节关卡!$D$4:$AA$123,掉落填表!B509-3000,(掉落填表!E509-1)*4+2)</f>
        <v>1401003</v>
      </c>
      <c r="H509" s="18">
        <f t="shared" si="23"/>
        <v>250</v>
      </c>
      <c r="L509" s="18">
        <f>INDEX(章节关卡!$D$4:$AA$123,掉落填表!B509-3000,(掉落填表!E509-1)*4+4)*$X$4</f>
        <v>250</v>
      </c>
      <c r="P509" s="18">
        <f t="shared" si="21"/>
        <v>30010002</v>
      </c>
      <c r="Q509" s="18" t="str">
        <f>G509&amp;"#"&amp;H509&amp;"#"&amp;VLOOKUP(G509,章节关卡!$AN$3:$AO$36,2,FALSE)</f>
        <v>1401003#250#14</v>
      </c>
    </row>
    <row r="510" spans="1:17" ht="17.100000000000001" customHeight="1" x14ac:dyDescent="0.2">
      <c r="A510" s="14">
        <v>507</v>
      </c>
      <c r="B510" s="14">
        <v>3002</v>
      </c>
      <c r="C510" s="14" t="s">
        <v>1485</v>
      </c>
      <c r="D510" s="14" t="s">
        <v>969</v>
      </c>
      <c r="E510" s="14">
        <v>1</v>
      </c>
      <c r="F510" s="18">
        <f t="shared" si="22"/>
        <v>10000</v>
      </c>
      <c r="G510" s="18">
        <f>INDEX(章节关卡!$D$4:$AA$123,掉落填表!B510-3000,(掉落填表!E510-1)*4+2)</f>
        <v>1401002</v>
      </c>
      <c r="H510" s="18">
        <f t="shared" si="23"/>
        <v>500</v>
      </c>
      <c r="L510" s="18">
        <f>INDEX(章节关卡!$D$4:$AA$123,掉落填表!B510-3000,(掉落填表!E510-1)*4+4)*$X$4</f>
        <v>500</v>
      </c>
      <c r="P510" s="18">
        <f t="shared" si="21"/>
        <v>30020001</v>
      </c>
      <c r="Q510" s="18" t="str">
        <f>G510&amp;"#"&amp;H510&amp;"#"&amp;VLOOKUP(G510,章节关卡!$AN$3:$AO$36,2,FALSE)</f>
        <v>1401002#500#14</v>
      </c>
    </row>
    <row r="511" spans="1:17" ht="17.100000000000001" customHeight="1" x14ac:dyDescent="0.2">
      <c r="A511" s="14">
        <v>508</v>
      </c>
      <c r="B511" s="14">
        <v>3002</v>
      </c>
      <c r="C511" s="14" t="s">
        <v>1486</v>
      </c>
      <c r="D511" s="14" t="s">
        <v>969</v>
      </c>
      <c r="E511" s="14">
        <v>2</v>
      </c>
      <c r="F511" s="18">
        <f t="shared" si="22"/>
        <v>10000</v>
      </c>
      <c r="G511" s="18">
        <f>INDEX(章节关卡!$D$4:$AA$123,掉落填表!B511-3000,(掉落填表!E511-1)*4+2)</f>
        <v>1401004</v>
      </c>
      <c r="H511" s="18">
        <f t="shared" si="23"/>
        <v>250</v>
      </c>
      <c r="L511" s="18">
        <f>INDEX(章节关卡!$D$4:$AA$123,掉落填表!B511-3000,(掉落填表!E511-1)*4+4)*$X$4</f>
        <v>250</v>
      </c>
      <c r="P511" s="18">
        <f t="shared" si="21"/>
        <v>30020002</v>
      </c>
      <c r="Q511" s="18" t="str">
        <f>G511&amp;"#"&amp;H511&amp;"#"&amp;VLOOKUP(G511,章节关卡!$AN$3:$AO$36,2,FALSE)</f>
        <v>1401004#250#14</v>
      </c>
    </row>
    <row r="512" spans="1:17" ht="17.100000000000001" customHeight="1" x14ac:dyDescent="0.2">
      <c r="A512" s="14">
        <v>509</v>
      </c>
      <c r="B512" s="14">
        <v>3003</v>
      </c>
      <c r="C512" s="14" t="s">
        <v>1487</v>
      </c>
      <c r="D512" s="14" t="s">
        <v>969</v>
      </c>
      <c r="E512" s="14">
        <v>1</v>
      </c>
      <c r="F512" s="18">
        <f t="shared" si="22"/>
        <v>10000</v>
      </c>
      <c r="G512" s="18">
        <f>INDEX(章节关卡!$D$4:$AA$123,掉落填表!B512-3000,(掉落填表!E512-1)*4+2)</f>
        <v>1401002</v>
      </c>
      <c r="H512" s="18">
        <f t="shared" si="23"/>
        <v>500</v>
      </c>
      <c r="L512" s="18">
        <f>INDEX(章节关卡!$D$4:$AA$123,掉落填表!B512-3000,(掉落填表!E512-1)*4+4)*$X$4</f>
        <v>500</v>
      </c>
      <c r="P512" s="18">
        <f t="shared" si="21"/>
        <v>30030001</v>
      </c>
      <c r="Q512" s="18" t="str">
        <f>G512&amp;"#"&amp;H512&amp;"#"&amp;VLOOKUP(G512,章节关卡!$AN$3:$AO$36,2,FALSE)</f>
        <v>1401002#500#14</v>
      </c>
    </row>
    <row r="513" spans="1:17" ht="17.100000000000001" customHeight="1" x14ac:dyDescent="0.2">
      <c r="A513" s="14">
        <v>510</v>
      </c>
      <c r="B513" s="14">
        <v>3003</v>
      </c>
      <c r="C513" s="14" t="s">
        <v>1488</v>
      </c>
      <c r="D513" s="14" t="s">
        <v>969</v>
      </c>
      <c r="E513" s="14">
        <v>2</v>
      </c>
      <c r="F513" s="18">
        <f t="shared" si="22"/>
        <v>10000</v>
      </c>
      <c r="G513" s="18">
        <f>INDEX(章节关卡!$D$4:$AA$123,掉落填表!B513-3000,(掉落填表!E513-1)*4+2)</f>
        <v>1401003</v>
      </c>
      <c r="H513" s="18">
        <f t="shared" si="23"/>
        <v>250</v>
      </c>
      <c r="L513" s="18">
        <f>INDEX(章节关卡!$D$4:$AA$123,掉落填表!B513-3000,(掉落填表!E513-1)*4+4)*$X$4</f>
        <v>250</v>
      </c>
      <c r="P513" s="18">
        <f t="shared" si="21"/>
        <v>30030002</v>
      </c>
      <c r="Q513" s="18" t="str">
        <f>G513&amp;"#"&amp;H513&amp;"#"&amp;VLOOKUP(G513,章节关卡!$AN$3:$AO$36,2,FALSE)</f>
        <v>1401003#250#14</v>
      </c>
    </row>
    <row r="514" spans="1:17" ht="17.100000000000001" customHeight="1" x14ac:dyDescent="0.2">
      <c r="A514" s="14">
        <v>511</v>
      </c>
      <c r="B514" s="14">
        <v>3004</v>
      </c>
      <c r="C514" s="14" t="s">
        <v>1489</v>
      </c>
      <c r="D514" s="14" t="s">
        <v>969</v>
      </c>
      <c r="E514" s="14">
        <v>1</v>
      </c>
      <c r="F514" s="18">
        <f t="shared" si="22"/>
        <v>10000</v>
      </c>
      <c r="G514" s="18">
        <f>INDEX(章节关卡!$D$4:$AA$123,掉落填表!B514-3000,(掉落填表!E514-1)*4+2)</f>
        <v>1401002</v>
      </c>
      <c r="H514" s="18">
        <f t="shared" si="23"/>
        <v>500</v>
      </c>
      <c r="L514" s="18">
        <f>INDEX(章节关卡!$D$4:$AA$123,掉落填表!B514-3000,(掉落填表!E514-1)*4+4)*$X$4</f>
        <v>500</v>
      </c>
      <c r="P514" s="18">
        <f t="shared" si="21"/>
        <v>30040001</v>
      </c>
      <c r="Q514" s="18" t="str">
        <f>G514&amp;"#"&amp;H514&amp;"#"&amp;VLOOKUP(G514,章节关卡!$AN$3:$AO$36,2,FALSE)</f>
        <v>1401002#500#14</v>
      </c>
    </row>
    <row r="515" spans="1:17" ht="17.100000000000001" customHeight="1" x14ac:dyDescent="0.2">
      <c r="A515" s="14">
        <v>512</v>
      </c>
      <c r="B515" s="14">
        <v>3004</v>
      </c>
      <c r="C515" s="14" t="s">
        <v>1490</v>
      </c>
      <c r="D515" s="14" t="s">
        <v>969</v>
      </c>
      <c r="E515" s="14">
        <v>2</v>
      </c>
      <c r="F515" s="18">
        <f t="shared" si="22"/>
        <v>10000</v>
      </c>
      <c r="G515" s="18">
        <f>INDEX(章节关卡!$D$4:$AA$123,掉落填表!B515-3000,(掉落填表!E515-1)*4+2)</f>
        <v>1401004</v>
      </c>
      <c r="H515" s="18">
        <f t="shared" si="23"/>
        <v>250</v>
      </c>
      <c r="L515" s="18">
        <f>INDEX(章节关卡!$D$4:$AA$123,掉落填表!B515-3000,(掉落填表!E515-1)*4+4)*$X$4</f>
        <v>250</v>
      </c>
      <c r="P515" s="18">
        <f t="shared" si="21"/>
        <v>30040002</v>
      </c>
      <c r="Q515" s="18" t="str">
        <f>G515&amp;"#"&amp;H515&amp;"#"&amp;VLOOKUP(G515,章节关卡!$AN$3:$AO$36,2,FALSE)</f>
        <v>1401004#250#14</v>
      </c>
    </row>
    <row r="516" spans="1:17" ht="17.100000000000001" customHeight="1" x14ac:dyDescent="0.2">
      <c r="A516" s="14">
        <v>513</v>
      </c>
      <c r="B516" s="14">
        <v>3005</v>
      </c>
      <c r="C516" s="14" t="s">
        <v>1491</v>
      </c>
      <c r="D516" s="14" t="s">
        <v>969</v>
      </c>
      <c r="E516" s="14">
        <v>1</v>
      </c>
      <c r="F516" s="18">
        <f t="shared" si="22"/>
        <v>10000</v>
      </c>
      <c r="G516" s="18">
        <f>INDEX(章节关卡!$D$4:$AA$123,掉落填表!B516-3000,(掉落填表!E516-1)*4+2)</f>
        <v>1401002</v>
      </c>
      <c r="H516" s="18">
        <f t="shared" si="23"/>
        <v>500</v>
      </c>
      <c r="L516" s="18">
        <f>INDEX(章节关卡!$D$4:$AA$123,掉落填表!B516-3000,(掉落填表!E516-1)*4+4)*$X$4</f>
        <v>500</v>
      </c>
      <c r="P516" s="18">
        <f t="shared" ref="P516:P579" si="24">B516*10000+E516</f>
        <v>30050001</v>
      </c>
      <c r="Q516" s="18" t="str">
        <f>G516&amp;"#"&amp;H516&amp;"#"&amp;VLOOKUP(G516,章节关卡!$AN$3:$AO$36,2,FALSE)</f>
        <v>1401002#500#14</v>
      </c>
    </row>
    <row r="517" spans="1:17" ht="17.100000000000001" customHeight="1" x14ac:dyDescent="0.2">
      <c r="A517" s="14">
        <v>514</v>
      </c>
      <c r="B517" s="14">
        <v>3005</v>
      </c>
      <c r="C517" s="14" t="s">
        <v>1492</v>
      </c>
      <c r="D517" s="14" t="s">
        <v>969</v>
      </c>
      <c r="E517" s="14">
        <v>2</v>
      </c>
      <c r="F517" s="18">
        <f t="shared" ref="F517:F580" si="25">IF(L517&lt;1,INT(L517*10000),10000)</f>
        <v>10000</v>
      </c>
      <c r="G517" s="18">
        <f>INDEX(章节关卡!$D$4:$AA$123,掉落填表!B517-3000,(掉落填表!E517-1)*4+2)</f>
        <v>1401003</v>
      </c>
      <c r="H517" s="18">
        <f t="shared" ref="H517:H580" si="26">IF(F517&lt;10000,1,INT(L517))</f>
        <v>250</v>
      </c>
      <c r="L517" s="18">
        <f>INDEX(章节关卡!$D$4:$AA$123,掉落填表!B517-3000,(掉落填表!E517-1)*4+4)*$X$4</f>
        <v>250</v>
      </c>
      <c r="P517" s="18">
        <f t="shared" si="24"/>
        <v>30050002</v>
      </c>
      <c r="Q517" s="18" t="str">
        <f>G517&amp;"#"&amp;H517&amp;"#"&amp;VLOOKUP(G517,章节关卡!$AN$3:$AO$36,2,FALSE)</f>
        <v>1401003#250#14</v>
      </c>
    </row>
    <row r="518" spans="1:17" ht="17.100000000000001" customHeight="1" x14ac:dyDescent="0.2">
      <c r="A518" s="14">
        <v>515</v>
      </c>
      <c r="B518" s="14">
        <v>3006</v>
      </c>
      <c r="C518" s="14" t="s">
        <v>1493</v>
      </c>
      <c r="D518" s="14" t="s">
        <v>969</v>
      </c>
      <c r="E518" s="14">
        <v>1</v>
      </c>
      <c r="F518" s="18">
        <f t="shared" si="25"/>
        <v>10000</v>
      </c>
      <c r="G518" s="18">
        <f>INDEX(章节关卡!$D$4:$AA$123,掉落填表!B518-3000,(掉落填表!E518-1)*4+2)</f>
        <v>1401002</v>
      </c>
      <c r="H518" s="18">
        <f t="shared" si="26"/>
        <v>500</v>
      </c>
      <c r="L518" s="18">
        <f>INDEX(章节关卡!$D$4:$AA$123,掉落填表!B518-3000,(掉落填表!E518-1)*4+4)*$X$4</f>
        <v>500</v>
      </c>
      <c r="P518" s="18">
        <f t="shared" si="24"/>
        <v>30060001</v>
      </c>
      <c r="Q518" s="18" t="str">
        <f>G518&amp;"#"&amp;H518&amp;"#"&amp;VLOOKUP(G518,章节关卡!$AN$3:$AO$36,2,FALSE)</f>
        <v>1401002#500#14</v>
      </c>
    </row>
    <row r="519" spans="1:17" ht="17.100000000000001" customHeight="1" x14ac:dyDescent="0.2">
      <c r="A519" s="14">
        <v>516</v>
      </c>
      <c r="B519" s="14">
        <v>3006</v>
      </c>
      <c r="C519" s="14" t="s">
        <v>1494</v>
      </c>
      <c r="D519" s="14" t="s">
        <v>969</v>
      </c>
      <c r="E519" s="14">
        <v>2</v>
      </c>
      <c r="F519" s="18">
        <f t="shared" si="25"/>
        <v>10000</v>
      </c>
      <c r="G519" s="18">
        <f>INDEX(章节关卡!$D$4:$AA$123,掉落填表!B519-3000,(掉落填表!E519-1)*4+2)</f>
        <v>1401004</v>
      </c>
      <c r="H519" s="18">
        <f t="shared" si="26"/>
        <v>250</v>
      </c>
      <c r="L519" s="18">
        <f>INDEX(章节关卡!$D$4:$AA$123,掉落填表!B519-3000,(掉落填表!E519-1)*4+4)*$X$4</f>
        <v>250</v>
      </c>
      <c r="P519" s="18">
        <f t="shared" si="24"/>
        <v>30060002</v>
      </c>
      <c r="Q519" s="18" t="str">
        <f>G519&amp;"#"&amp;H519&amp;"#"&amp;VLOOKUP(G519,章节关卡!$AN$3:$AO$36,2,FALSE)</f>
        <v>1401004#250#14</v>
      </c>
    </row>
    <row r="520" spans="1:17" ht="17.100000000000001" customHeight="1" x14ac:dyDescent="0.2">
      <c r="A520" s="14">
        <v>517</v>
      </c>
      <c r="B520" s="14">
        <v>3007</v>
      </c>
      <c r="C520" s="14" t="s">
        <v>1495</v>
      </c>
      <c r="D520" s="14" t="s">
        <v>969</v>
      </c>
      <c r="E520" s="14">
        <v>1</v>
      </c>
      <c r="F520" s="18">
        <f t="shared" si="25"/>
        <v>10000</v>
      </c>
      <c r="G520" s="18">
        <f>INDEX(章节关卡!$D$4:$AA$123,掉落填表!B520-3000,(掉落填表!E520-1)*4+2)</f>
        <v>1401002</v>
      </c>
      <c r="H520" s="18">
        <f t="shared" si="26"/>
        <v>750</v>
      </c>
      <c r="L520" s="18">
        <f>INDEX(章节关卡!$D$4:$AA$123,掉落填表!B520-3000,(掉落填表!E520-1)*4+4)*$X$4</f>
        <v>750</v>
      </c>
      <c r="P520" s="18">
        <f t="shared" si="24"/>
        <v>30070001</v>
      </c>
      <c r="Q520" s="18" t="str">
        <f>G520&amp;"#"&amp;H520&amp;"#"&amp;VLOOKUP(G520,章节关卡!$AN$3:$AO$36,2,FALSE)</f>
        <v>1401002#750#14</v>
      </c>
    </row>
    <row r="521" spans="1:17" ht="17.100000000000001" customHeight="1" x14ac:dyDescent="0.2">
      <c r="A521" s="14">
        <v>518</v>
      </c>
      <c r="B521" s="14">
        <v>3007</v>
      </c>
      <c r="C521" s="14" t="s">
        <v>1496</v>
      </c>
      <c r="D521" s="14" t="s">
        <v>969</v>
      </c>
      <c r="E521" s="14">
        <v>2</v>
      </c>
      <c r="F521" s="18">
        <f t="shared" si="25"/>
        <v>10000</v>
      </c>
      <c r="G521" s="18">
        <f>INDEX(章节关卡!$D$4:$AA$123,掉落填表!B521-3000,(掉落填表!E521-1)*4+2)</f>
        <v>1401003</v>
      </c>
      <c r="H521" s="18">
        <f t="shared" si="26"/>
        <v>300</v>
      </c>
      <c r="L521" s="18">
        <f>INDEX(章节关卡!$D$4:$AA$123,掉落填表!B521-3000,(掉落填表!E521-1)*4+4)*$X$4</f>
        <v>300</v>
      </c>
      <c r="P521" s="18">
        <f t="shared" si="24"/>
        <v>30070002</v>
      </c>
      <c r="Q521" s="18" t="str">
        <f>G521&amp;"#"&amp;H521&amp;"#"&amp;VLOOKUP(G521,章节关卡!$AN$3:$AO$36,2,FALSE)</f>
        <v>1401003#300#14</v>
      </c>
    </row>
    <row r="522" spans="1:17" ht="17.100000000000001" customHeight="1" x14ac:dyDescent="0.2">
      <c r="A522" s="14">
        <v>519</v>
      </c>
      <c r="B522" s="14">
        <v>3007</v>
      </c>
      <c r="C522" s="14" t="s">
        <v>1497</v>
      </c>
      <c r="D522" s="14" t="s">
        <v>969</v>
      </c>
      <c r="E522" s="14">
        <v>3</v>
      </c>
      <c r="F522" s="18">
        <f t="shared" si="25"/>
        <v>10000</v>
      </c>
      <c r="G522" s="18">
        <f>INDEX(章节关卡!$D$4:$AA$123,掉落填表!B522-3000,(掉落填表!E522-1)*4+2)</f>
        <v>1603004</v>
      </c>
      <c r="H522" s="18">
        <f t="shared" si="26"/>
        <v>50</v>
      </c>
      <c r="L522" s="18">
        <f>INDEX(章节关卡!$D$4:$AA$123,掉落填表!B522-3000,(掉落填表!E522-1)*4+4)*$X$4</f>
        <v>50</v>
      </c>
      <c r="P522" s="18">
        <f t="shared" si="24"/>
        <v>30070003</v>
      </c>
      <c r="Q522" s="18" t="str">
        <f>G522&amp;"#"&amp;H522&amp;"#"&amp;VLOOKUP(G522,章节关卡!$AN$3:$AO$36,2,FALSE)</f>
        <v>1603004#50#16</v>
      </c>
    </row>
    <row r="523" spans="1:17" ht="17.100000000000001" customHeight="1" x14ac:dyDescent="0.2">
      <c r="A523" s="14">
        <v>520</v>
      </c>
      <c r="B523" s="14">
        <v>3008</v>
      </c>
      <c r="C523" s="14" t="s">
        <v>1498</v>
      </c>
      <c r="D523" s="14" t="s">
        <v>969</v>
      </c>
      <c r="E523" s="14">
        <v>1</v>
      </c>
      <c r="F523" s="18">
        <f t="shared" si="25"/>
        <v>10000</v>
      </c>
      <c r="G523" s="18">
        <f>INDEX(章节关卡!$D$4:$AA$123,掉落填表!B523-3000,(掉落填表!E523-1)*4+2)</f>
        <v>1401002</v>
      </c>
      <c r="H523" s="18">
        <f t="shared" si="26"/>
        <v>750</v>
      </c>
      <c r="L523" s="18">
        <f>INDEX(章节关卡!$D$4:$AA$123,掉落填表!B523-3000,(掉落填表!E523-1)*4+4)*$X$4</f>
        <v>750</v>
      </c>
      <c r="P523" s="18">
        <f t="shared" si="24"/>
        <v>30080001</v>
      </c>
      <c r="Q523" s="18" t="str">
        <f>G523&amp;"#"&amp;H523&amp;"#"&amp;VLOOKUP(G523,章节关卡!$AN$3:$AO$36,2,FALSE)</f>
        <v>1401002#750#14</v>
      </c>
    </row>
    <row r="524" spans="1:17" ht="17.100000000000001" customHeight="1" x14ac:dyDescent="0.2">
      <c r="A524" s="14">
        <v>521</v>
      </c>
      <c r="B524" s="14">
        <v>3008</v>
      </c>
      <c r="C524" s="14" t="s">
        <v>1499</v>
      </c>
      <c r="D524" s="14" t="s">
        <v>969</v>
      </c>
      <c r="E524" s="14">
        <v>2</v>
      </c>
      <c r="F524" s="18">
        <f t="shared" si="25"/>
        <v>10000</v>
      </c>
      <c r="G524" s="18">
        <f>INDEX(章节关卡!$D$4:$AA$123,掉落填表!B524-3000,(掉落填表!E524-1)*4+2)</f>
        <v>1401004</v>
      </c>
      <c r="H524" s="18">
        <f t="shared" si="26"/>
        <v>300</v>
      </c>
      <c r="L524" s="18">
        <f>INDEX(章节关卡!$D$4:$AA$123,掉落填表!B524-3000,(掉落填表!E524-1)*4+4)*$X$4</f>
        <v>300</v>
      </c>
      <c r="P524" s="18">
        <f t="shared" si="24"/>
        <v>30080002</v>
      </c>
      <c r="Q524" s="18" t="str">
        <f>G524&amp;"#"&amp;H524&amp;"#"&amp;VLOOKUP(G524,章节关卡!$AN$3:$AO$36,2,FALSE)</f>
        <v>1401004#300#14</v>
      </c>
    </row>
    <row r="525" spans="1:17" ht="17.100000000000001" customHeight="1" x14ac:dyDescent="0.2">
      <c r="A525" s="14">
        <v>522</v>
      </c>
      <c r="B525" s="14">
        <v>3008</v>
      </c>
      <c r="C525" s="14" t="s">
        <v>1500</v>
      </c>
      <c r="D525" s="14" t="s">
        <v>969</v>
      </c>
      <c r="E525" s="14">
        <v>3</v>
      </c>
      <c r="F525" s="18">
        <f t="shared" si="25"/>
        <v>10000</v>
      </c>
      <c r="G525" s="18">
        <f>INDEX(章节关卡!$D$4:$AA$123,掉落填表!B525-3000,(掉落填表!E525-1)*4+2)</f>
        <v>1603001</v>
      </c>
      <c r="H525" s="18">
        <f t="shared" si="26"/>
        <v>50</v>
      </c>
      <c r="L525" s="18">
        <f>INDEX(章节关卡!$D$4:$AA$123,掉落填表!B525-3000,(掉落填表!E525-1)*4+4)*$X$4</f>
        <v>50</v>
      </c>
      <c r="P525" s="18">
        <f t="shared" si="24"/>
        <v>30080003</v>
      </c>
      <c r="Q525" s="18" t="str">
        <f>G525&amp;"#"&amp;H525&amp;"#"&amp;VLOOKUP(G525,章节关卡!$AN$3:$AO$36,2,FALSE)</f>
        <v>1603001#50#16</v>
      </c>
    </row>
    <row r="526" spans="1:17" ht="17.100000000000001" customHeight="1" x14ac:dyDescent="0.2">
      <c r="A526" s="14">
        <v>523</v>
      </c>
      <c r="B526" s="14">
        <v>3009</v>
      </c>
      <c r="C526" s="14" t="s">
        <v>1501</v>
      </c>
      <c r="D526" s="14" t="s">
        <v>969</v>
      </c>
      <c r="E526" s="14">
        <v>1</v>
      </c>
      <c r="F526" s="18">
        <f t="shared" si="25"/>
        <v>10000</v>
      </c>
      <c r="G526" s="18">
        <f>INDEX(章节关卡!$D$4:$AA$123,掉落填表!B526-3000,(掉落填表!E526-1)*4+2)</f>
        <v>1401002</v>
      </c>
      <c r="H526" s="18">
        <f t="shared" si="26"/>
        <v>750</v>
      </c>
      <c r="L526" s="18">
        <f>INDEX(章节关卡!$D$4:$AA$123,掉落填表!B526-3000,(掉落填表!E526-1)*4+4)*$X$4</f>
        <v>750</v>
      </c>
      <c r="P526" s="18">
        <f t="shared" si="24"/>
        <v>30090001</v>
      </c>
      <c r="Q526" s="18" t="str">
        <f>G526&amp;"#"&amp;H526&amp;"#"&amp;VLOOKUP(G526,章节关卡!$AN$3:$AO$36,2,FALSE)</f>
        <v>1401002#750#14</v>
      </c>
    </row>
    <row r="527" spans="1:17" ht="17.100000000000001" customHeight="1" x14ac:dyDescent="0.2">
      <c r="A527" s="14">
        <v>524</v>
      </c>
      <c r="B527" s="14">
        <v>3009</v>
      </c>
      <c r="C527" s="14" t="s">
        <v>1502</v>
      </c>
      <c r="D527" s="14" t="s">
        <v>969</v>
      </c>
      <c r="E527" s="14">
        <v>2</v>
      </c>
      <c r="F527" s="18">
        <f t="shared" si="25"/>
        <v>10000</v>
      </c>
      <c r="G527" s="18">
        <f>INDEX(章节关卡!$D$4:$AA$123,掉落填表!B527-3000,(掉落填表!E527-1)*4+2)</f>
        <v>1401003</v>
      </c>
      <c r="H527" s="18">
        <f t="shared" si="26"/>
        <v>300</v>
      </c>
      <c r="L527" s="18">
        <f>INDEX(章节关卡!$D$4:$AA$123,掉落填表!B527-3000,(掉落填表!E527-1)*4+4)*$X$4</f>
        <v>300</v>
      </c>
      <c r="P527" s="18">
        <f t="shared" si="24"/>
        <v>30090002</v>
      </c>
      <c r="Q527" s="18" t="str">
        <f>G527&amp;"#"&amp;H527&amp;"#"&amp;VLOOKUP(G527,章节关卡!$AN$3:$AO$36,2,FALSE)</f>
        <v>1401003#300#14</v>
      </c>
    </row>
    <row r="528" spans="1:17" ht="17.100000000000001" customHeight="1" x14ac:dyDescent="0.2">
      <c r="A528" s="14">
        <v>525</v>
      </c>
      <c r="B528" s="14">
        <v>3009</v>
      </c>
      <c r="C528" s="14" t="s">
        <v>1503</v>
      </c>
      <c r="D528" s="14" t="s">
        <v>969</v>
      </c>
      <c r="E528" s="14">
        <v>3</v>
      </c>
      <c r="F528" s="18">
        <f t="shared" si="25"/>
        <v>10000</v>
      </c>
      <c r="G528" s="18">
        <f>INDEX(章节关卡!$D$4:$AA$123,掉落填表!B528-3000,(掉落填表!E528-1)*4+2)</f>
        <v>1603001</v>
      </c>
      <c r="H528" s="18">
        <f t="shared" si="26"/>
        <v>50</v>
      </c>
      <c r="L528" s="18">
        <f>INDEX(章节关卡!$D$4:$AA$123,掉落填表!B528-3000,(掉落填表!E528-1)*4+4)*$X$4</f>
        <v>50</v>
      </c>
      <c r="P528" s="18">
        <f t="shared" si="24"/>
        <v>30090003</v>
      </c>
      <c r="Q528" s="18" t="str">
        <f>G528&amp;"#"&amp;H528&amp;"#"&amp;VLOOKUP(G528,章节关卡!$AN$3:$AO$36,2,FALSE)</f>
        <v>1603001#50#16</v>
      </c>
    </row>
    <row r="529" spans="1:17" ht="17.100000000000001" customHeight="1" x14ac:dyDescent="0.2">
      <c r="A529" s="14">
        <v>526</v>
      </c>
      <c r="B529" s="14">
        <v>3010</v>
      </c>
      <c r="C529" s="14" t="s">
        <v>1504</v>
      </c>
      <c r="D529" s="14" t="s">
        <v>969</v>
      </c>
      <c r="E529" s="14">
        <v>1</v>
      </c>
      <c r="F529" s="18">
        <f t="shared" si="25"/>
        <v>10000</v>
      </c>
      <c r="G529" s="18">
        <f>INDEX(章节关卡!$D$4:$AA$123,掉落填表!B529-3000,(掉落填表!E529-1)*4+2)</f>
        <v>1401002</v>
      </c>
      <c r="H529" s="18">
        <f t="shared" si="26"/>
        <v>750</v>
      </c>
      <c r="L529" s="18">
        <f>INDEX(章节关卡!$D$4:$AA$123,掉落填表!B529-3000,(掉落填表!E529-1)*4+4)*$X$4</f>
        <v>750</v>
      </c>
      <c r="P529" s="18">
        <f t="shared" si="24"/>
        <v>30100001</v>
      </c>
      <c r="Q529" s="18" t="str">
        <f>G529&amp;"#"&amp;H529&amp;"#"&amp;VLOOKUP(G529,章节关卡!$AN$3:$AO$36,2,FALSE)</f>
        <v>1401002#750#14</v>
      </c>
    </row>
    <row r="530" spans="1:17" ht="17.100000000000001" customHeight="1" x14ac:dyDescent="0.2">
      <c r="A530" s="14">
        <v>527</v>
      </c>
      <c r="B530" s="14">
        <v>3010</v>
      </c>
      <c r="C530" s="14" t="s">
        <v>1505</v>
      </c>
      <c r="D530" s="14" t="s">
        <v>969</v>
      </c>
      <c r="E530" s="14">
        <v>2</v>
      </c>
      <c r="F530" s="18">
        <f t="shared" si="25"/>
        <v>10000</v>
      </c>
      <c r="G530" s="18">
        <f>INDEX(章节关卡!$D$4:$AA$123,掉落填表!B530-3000,(掉落填表!E530-1)*4+2)</f>
        <v>1401004</v>
      </c>
      <c r="H530" s="18">
        <f t="shared" si="26"/>
        <v>300</v>
      </c>
      <c r="L530" s="18">
        <f>INDEX(章节关卡!$D$4:$AA$123,掉落填表!B530-3000,(掉落填表!E530-1)*4+4)*$X$4</f>
        <v>300</v>
      </c>
      <c r="P530" s="18">
        <f t="shared" si="24"/>
        <v>30100002</v>
      </c>
      <c r="Q530" s="18" t="str">
        <f>G530&amp;"#"&amp;H530&amp;"#"&amp;VLOOKUP(G530,章节关卡!$AN$3:$AO$36,2,FALSE)</f>
        <v>1401004#300#14</v>
      </c>
    </row>
    <row r="531" spans="1:17" ht="17.100000000000001" customHeight="1" x14ac:dyDescent="0.2">
      <c r="A531" s="14">
        <v>528</v>
      </c>
      <c r="B531" s="14">
        <v>3010</v>
      </c>
      <c r="C531" s="14" t="s">
        <v>1506</v>
      </c>
      <c r="D531" s="14" t="s">
        <v>969</v>
      </c>
      <c r="E531" s="14">
        <v>3</v>
      </c>
      <c r="F531" s="18">
        <f t="shared" si="25"/>
        <v>10000</v>
      </c>
      <c r="G531" s="18">
        <f>INDEX(章节关卡!$D$4:$AA$123,掉落填表!B531-3000,(掉落填表!E531-1)*4+2)</f>
        <v>1603004</v>
      </c>
      <c r="H531" s="18">
        <f t="shared" si="26"/>
        <v>50</v>
      </c>
      <c r="L531" s="18">
        <f>INDEX(章节关卡!$D$4:$AA$123,掉落填表!B531-3000,(掉落填表!E531-1)*4+4)*$X$4</f>
        <v>50</v>
      </c>
      <c r="P531" s="18">
        <f t="shared" si="24"/>
        <v>30100003</v>
      </c>
      <c r="Q531" s="18" t="str">
        <f>G531&amp;"#"&amp;H531&amp;"#"&amp;VLOOKUP(G531,章节关卡!$AN$3:$AO$36,2,FALSE)</f>
        <v>1603004#50#16</v>
      </c>
    </row>
    <row r="532" spans="1:17" ht="17.100000000000001" customHeight="1" x14ac:dyDescent="0.2">
      <c r="A532" s="14">
        <v>529</v>
      </c>
      <c r="B532" s="14">
        <v>3011</v>
      </c>
      <c r="C532" s="14" t="s">
        <v>1507</v>
      </c>
      <c r="D532" s="14" t="s">
        <v>969</v>
      </c>
      <c r="E532" s="14">
        <v>1</v>
      </c>
      <c r="F532" s="18">
        <f t="shared" si="25"/>
        <v>10000</v>
      </c>
      <c r="G532" s="18">
        <f>INDEX(章节关卡!$D$4:$AA$123,掉落填表!B532-3000,(掉落填表!E532-1)*4+2)</f>
        <v>1401002</v>
      </c>
      <c r="H532" s="18">
        <f t="shared" si="26"/>
        <v>750</v>
      </c>
      <c r="L532" s="18">
        <f>INDEX(章节关卡!$D$4:$AA$123,掉落填表!B532-3000,(掉落填表!E532-1)*4+4)*$X$4</f>
        <v>750</v>
      </c>
      <c r="P532" s="18">
        <f t="shared" si="24"/>
        <v>30110001</v>
      </c>
      <c r="Q532" s="18" t="str">
        <f>G532&amp;"#"&amp;H532&amp;"#"&amp;VLOOKUP(G532,章节关卡!$AN$3:$AO$36,2,FALSE)</f>
        <v>1401002#750#14</v>
      </c>
    </row>
    <row r="533" spans="1:17" ht="17.100000000000001" customHeight="1" x14ac:dyDescent="0.2">
      <c r="A533" s="14">
        <v>530</v>
      </c>
      <c r="B533" s="14">
        <v>3011</v>
      </c>
      <c r="C533" s="14" t="s">
        <v>1508</v>
      </c>
      <c r="D533" s="14" t="s">
        <v>969</v>
      </c>
      <c r="E533" s="14">
        <v>2</v>
      </c>
      <c r="F533" s="18">
        <f t="shared" si="25"/>
        <v>10000</v>
      </c>
      <c r="G533" s="18">
        <f>INDEX(章节关卡!$D$4:$AA$123,掉落填表!B533-3000,(掉落填表!E533-1)*4+2)</f>
        <v>1401003</v>
      </c>
      <c r="H533" s="18">
        <f t="shared" si="26"/>
        <v>300</v>
      </c>
      <c r="L533" s="18">
        <f>INDEX(章节关卡!$D$4:$AA$123,掉落填表!B533-3000,(掉落填表!E533-1)*4+4)*$X$4</f>
        <v>300</v>
      </c>
      <c r="P533" s="18">
        <f t="shared" si="24"/>
        <v>30110002</v>
      </c>
      <c r="Q533" s="18" t="str">
        <f>G533&amp;"#"&amp;H533&amp;"#"&amp;VLOOKUP(G533,章节关卡!$AN$3:$AO$36,2,FALSE)</f>
        <v>1401003#300#14</v>
      </c>
    </row>
    <row r="534" spans="1:17" ht="17.100000000000001" customHeight="1" x14ac:dyDescent="0.2">
      <c r="A534" s="14">
        <v>531</v>
      </c>
      <c r="B534" s="14">
        <v>3011</v>
      </c>
      <c r="C534" s="14" t="s">
        <v>1509</v>
      </c>
      <c r="D534" s="14" t="s">
        <v>969</v>
      </c>
      <c r="E534" s="14">
        <v>3</v>
      </c>
      <c r="F534" s="18">
        <f t="shared" si="25"/>
        <v>10000</v>
      </c>
      <c r="G534" s="18">
        <f>INDEX(章节关卡!$D$4:$AA$123,掉落填表!B534-3000,(掉落填表!E534-1)*4+2)</f>
        <v>1603004</v>
      </c>
      <c r="H534" s="18">
        <f t="shared" si="26"/>
        <v>50</v>
      </c>
      <c r="L534" s="18">
        <f>INDEX(章节关卡!$D$4:$AA$123,掉落填表!B534-3000,(掉落填表!E534-1)*4+4)*$X$4</f>
        <v>50</v>
      </c>
      <c r="P534" s="18">
        <f t="shared" si="24"/>
        <v>30110003</v>
      </c>
      <c r="Q534" s="18" t="str">
        <f>G534&amp;"#"&amp;H534&amp;"#"&amp;VLOOKUP(G534,章节关卡!$AN$3:$AO$36,2,FALSE)</f>
        <v>1603004#50#16</v>
      </c>
    </row>
    <row r="535" spans="1:17" ht="17.100000000000001" customHeight="1" x14ac:dyDescent="0.2">
      <c r="A535" s="14">
        <v>532</v>
      </c>
      <c r="B535" s="14">
        <v>3012</v>
      </c>
      <c r="C535" s="14" t="s">
        <v>1510</v>
      </c>
      <c r="D535" s="14" t="s">
        <v>969</v>
      </c>
      <c r="E535" s="14">
        <v>1</v>
      </c>
      <c r="F535" s="18">
        <f t="shared" si="25"/>
        <v>10000</v>
      </c>
      <c r="G535" s="18">
        <f>INDEX(章节关卡!$D$4:$AA$123,掉落填表!B535-3000,(掉落填表!E535-1)*4+2)</f>
        <v>1401002</v>
      </c>
      <c r="H535" s="18">
        <f t="shared" si="26"/>
        <v>750</v>
      </c>
      <c r="L535" s="18">
        <f>INDEX(章节关卡!$D$4:$AA$123,掉落填表!B535-3000,(掉落填表!E535-1)*4+4)*$X$4</f>
        <v>750</v>
      </c>
      <c r="P535" s="18">
        <f t="shared" si="24"/>
        <v>30120001</v>
      </c>
      <c r="Q535" s="18" t="str">
        <f>G535&amp;"#"&amp;H535&amp;"#"&amp;VLOOKUP(G535,章节关卡!$AN$3:$AO$36,2,FALSE)</f>
        <v>1401002#750#14</v>
      </c>
    </row>
    <row r="536" spans="1:17" ht="17.100000000000001" customHeight="1" x14ac:dyDescent="0.2">
      <c r="A536" s="14">
        <v>533</v>
      </c>
      <c r="B536" s="14">
        <v>3012</v>
      </c>
      <c r="C536" s="14" t="s">
        <v>1511</v>
      </c>
      <c r="D536" s="14" t="s">
        <v>969</v>
      </c>
      <c r="E536" s="14">
        <v>2</v>
      </c>
      <c r="F536" s="18">
        <f t="shared" si="25"/>
        <v>10000</v>
      </c>
      <c r="G536" s="18">
        <f>INDEX(章节关卡!$D$4:$AA$123,掉落填表!B536-3000,(掉落填表!E536-1)*4+2)</f>
        <v>1401004</v>
      </c>
      <c r="H536" s="18">
        <f t="shared" si="26"/>
        <v>300</v>
      </c>
      <c r="L536" s="18">
        <f>INDEX(章节关卡!$D$4:$AA$123,掉落填表!B536-3000,(掉落填表!E536-1)*4+4)*$X$4</f>
        <v>300</v>
      </c>
      <c r="P536" s="18">
        <f t="shared" si="24"/>
        <v>30120002</v>
      </c>
      <c r="Q536" s="18" t="str">
        <f>G536&amp;"#"&amp;H536&amp;"#"&amp;VLOOKUP(G536,章节关卡!$AN$3:$AO$36,2,FALSE)</f>
        <v>1401004#300#14</v>
      </c>
    </row>
    <row r="537" spans="1:17" ht="17.100000000000001" customHeight="1" x14ac:dyDescent="0.2">
      <c r="A537" s="14">
        <v>534</v>
      </c>
      <c r="B537" s="14">
        <v>3012</v>
      </c>
      <c r="C537" s="14" t="s">
        <v>1512</v>
      </c>
      <c r="D537" s="14" t="s">
        <v>969</v>
      </c>
      <c r="E537" s="14">
        <v>3</v>
      </c>
      <c r="F537" s="18">
        <f t="shared" si="25"/>
        <v>10000</v>
      </c>
      <c r="G537" s="18">
        <f>INDEX(章节关卡!$D$4:$AA$123,掉落填表!B537-3000,(掉落填表!E537-1)*4+2)</f>
        <v>1603001</v>
      </c>
      <c r="H537" s="18">
        <f t="shared" si="26"/>
        <v>50</v>
      </c>
      <c r="L537" s="18">
        <f>INDEX(章节关卡!$D$4:$AA$123,掉落填表!B537-3000,(掉落填表!E537-1)*4+4)*$X$4</f>
        <v>50</v>
      </c>
      <c r="P537" s="18">
        <f t="shared" si="24"/>
        <v>30120003</v>
      </c>
      <c r="Q537" s="18" t="str">
        <f>G537&amp;"#"&amp;H537&amp;"#"&amp;VLOOKUP(G537,章节关卡!$AN$3:$AO$36,2,FALSE)</f>
        <v>1603001#50#16</v>
      </c>
    </row>
    <row r="538" spans="1:17" ht="17.100000000000001" customHeight="1" x14ac:dyDescent="0.2">
      <c r="A538" s="14">
        <v>535</v>
      </c>
      <c r="B538" s="14">
        <v>3013</v>
      </c>
      <c r="C538" s="14" t="s">
        <v>1513</v>
      </c>
      <c r="D538" s="14" t="s">
        <v>969</v>
      </c>
      <c r="E538" s="14">
        <v>1</v>
      </c>
      <c r="F538" s="18">
        <f t="shared" si="25"/>
        <v>10000</v>
      </c>
      <c r="G538" s="18">
        <f>INDEX(章节关卡!$D$4:$AA$123,掉落填表!B538-3000,(掉落填表!E538-1)*4+2)</f>
        <v>1401002</v>
      </c>
      <c r="H538" s="18">
        <f t="shared" si="26"/>
        <v>750</v>
      </c>
      <c r="L538" s="18">
        <f>INDEX(章节关卡!$D$4:$AA$123,掉落填表!B538-3000,(掉落填表!E538-1)*4+4)*$X$4</f>
        <v>750</v>
      </c>
      <c r="P538" s="18">
        <f t="shared" si="24"/>
        <v>30130001</v>
      </c>
      <c r="Q538" s="18" t="str">
        <f>G538&amp;"#"&amp;H538&amp;"#"&amp;VLOOKUP(G538,章节关卡!$AN$3:$AO$36,2,FALSE)</f>
        <v>1401002#750#14</v>
      </c>
    </row>
    <row r="539" spans="1:17" ht="17.100000000000001" customHeight="1" x14ac:dyDescent="0.2">
      <c r="A539" s="14">
        <v>536</v>
      </c>
      <c r="B539" s="14">
        <v>3013</v>
      </c>
      <c r="C539" s="14" t="s">
        <v>1514</v>
      </c>
      <c r="D539" s="14" t="s">
        <v>969</v>
      </c>
      <c r="E539" s="14">
        <v>2</v>
      </c>
      <c r="F539" s="18">
        <f t="shared" si="25"/>
        <v>10000</v>
      </c>
      <c r="G539" s="18">
        <f>INDEX(章节关卡!$D$4:$AA$123,掉落填表!B539-3000,(掉落填表!E539-1)*4+2)</f>
        <v>1401003</v>
      </c>
      <c r="H539" s="18">
        <f t="shared" si="26"/>
        <v>300</v>
      </c>
      <c r="L539" s="18">
        <f>INDEX(章节关卡!$D$4:$AA$123,掉落填表!B539-3000,(掉落填表!E539-1)*4+4)*$X$4</f>
        <v>300</v>
      </c>
      <c r="P539" s="18">
        <f t="shared" si="24"/>
        <v>30130002</v>
      </c>
      <c r="Q539" s="18" t="str">
        <f>G539&amp;"#"&amp;H539&amp;"#"&amp;VLOOKUP(G539,章节关卡!$AN$3:$AO$36,2,FALSE)</f>
        <v>1401003#300#14</v>
      </c>
    </row>
    <row r="540" spans="1:17" ht="17.100000000000001" customHeight="1" x14ac:dyDescent="0.2">
      <c r="A540" s="14">
        <v>537</v>
      </c>
      <c r="B540" s="14">
        <v>3013</v>
      </c>
      <c r="C540" s="14" t="s">
        <v>1515</v>
      </c>
      <c r="D540" s="14" t="s">
        <v>969</v>
      </c>
      <c r="E540" s="14">
        <v>3</v>
      </c>
      <c r="F540" s="18">
        <f t="shared" si="25"/>
        <v>10000</v>
      </c>
      <c r="G540" s="18">
        <f>INDEX(章节关卡!$D$4:$AA$123,掉落填表!B540-3000,(掉落填表!E540-1)*4+2)</f>
        <v>1603004</v>
      </c>
      <c r="H540" s="18">
        <f t="shared" si="26"/>
        <v>50</v>
      </c>
      <c r="L540" s="18">
        <f>INDEX(章节关卡!$D$4:$AA$123,掉落填表!B540-3000,(掉落填表!E540-1)*4+4)*$X$4</f>
        <v>50</v>
      </c>
      <c r="P540" s="18">
        <f t="shared" si="24"/>
        <v>30130003</v>
      </c>
      <c r="Q540" s="18" t="str">
        <f>G540&amp;"#"&amp;H540&amp;"#"&amp;VLOOKUP(G540,章节关卡!$AN$3:$AO$36,2,FALSE)</f>
        <v>1603004#50#16</v>
      </c>
    </row>
    <row r="541" spans="1:17" ht="17.100000000000001" customHeight="1" x14ac:dyDescent="0.2">
      <c r="A541" s="14">
        <v>538</v>
      </c>
      <c r="B541" s="14">
        <v>3014</v>
      </c>
      <c r="C541" s="14" t="s">
        <v>1516</v>
      </c>
      <c r="D541" s="14" t="s">
        <v>969</v>
      </c>
      <c r="E541" s="14">
        <v>1</v>
      </c>
      <c r="F541" s="18">
        <f t="shared" si="25"/>
        <v>10000</v>
      </c>
      <c r="G541" s="18">
        <f>INDEX(章节关卡!$D$4:$AA$123,掉落填表!B541-3000,(掉落填表!E541-1)*4+2)</f>
        <v>1401002</v>
      </c>
      <c r="H541" s="18">
        <f t="shared" si="26"/>
        <v>750</v>
      </c>
      <c r="L541" s="18">
        <f>INDEX(章节关卡!$D$4:$AA$123,掉落填表!B541-3000,(掉落填表!E541-1)*4+4)*$X$4</f>
        <v>750</v>
      </c>
      <c r="P541" s="18">
        <f t="shared" si="24"/>
        <v>30140001</v>
      </c>
      <c r="Q541" s="18" t="str">
        <f>G541&amp;"#"&amp;H541&amp;"#"&amp;VLOOKUP(G541,章节关卡!$AN$3:$AO$36,2,FALSE)</f>
        <v>1401002#750#14</v>
      </c>
    </row>
    <row r="542" spans="1:17" ht="17.100000000000001" customHeight="1" x14ac:dyDescent="0.2">
      <c r="A542" s="14">
        <v>539</v>
      </c>
      <c r="B542" s="14">
        <v>3014</v>
      </c>
      <c r="C542" s="14" t="s">
        <v>1517</v>
      </c>
      <c r="D542" s="14" t="s">
        <v>969</v>
      </c>
      <c r="E542" s="14">
        <v>2</v>
      </c>
      <c r="F542" s="18">
        <f t="shared" si="25"/>
        <v>10000</v>
      </c>
      <c r="G542" s="18">
        <f>INDEX(章节关卡!$D$4:$AA$123,掉落填表!B542-3000,(掉落填表!E542-1)*4+2)</f>
        <v>1401004</v>
      </c>
      <c r="H542" s="18">
        <f t="shared" si="26"/>
        <v>300</v>
      </c>
      <c r="L542" s="18">
        <f>INDEX(章节关卡!$D$4:$AA$123,掉落填表!B542-3000,(掉落填表!E542-1)*4+4)*$X$4</f>
        <v>300</v>
      </c>
      <c r="P542" s="18">
        <f t="shared" si="24"/>
        <v>30140002</v>
      </c>
      <c r="Q542" s="18" t="str">
        <f>G542&amp;"#"&amp;H542&amp;"#"&amp;VLOOKUP(G542,章节关卡!$AN$3:$AO$36,2,FALSE)</f>
        <v>1401004#300#14</v>
      </c>
    </row>
    <row r="543" spans="1:17" ht="17.100000000000001" customHeight="1" x14ac:dyDescent="0.2">
      <c r="A543" s="14">
        <v>540</v>
      </c>
      <c r="B543" s="14">
        <v>3014</v>
      </c>
      <c r="C543" s="14" t="s">
        <v>1518</v>
      </c>
      <c r="D543" s="14" t="s">
        <v>969</v>
      </c>
      <c r="E543" s="14">
        <v>3</v>
      </c>
      <c r="F543" s="18">
        <f t="shared" si="25"/>
        <v>10000</v>
      </c>
      <c r="G543" s="18">
        <f>INDEX(章节关卡!$D$4:$AA$123,掉落填表!B543-3000,(掉落填表!E543-1)*4+2)</f>
        <v>1603001</v>
      </c>
      <c r="H543" s="18">
        <f t="shared" si="26"/>
        <v>50</v>
      </c>
      <c r="L543" s="18">
        <f>INDEX(章节关卡!$D$4:$AA$123,掉落填表!B543-3000,(掉落填表!E543-1)*4+4)*$X$4</f>
        <v>50</v>
      </c>
      <c r="P543" s="18">
        <f t="shared" si="24"/>
        <v>30140003</v>
      </c>
      <c r="Q543" s="18" t="str">
        <f>G543&amp;"#"&amp;H543&amp;"#"&amp;VLOOKUP(G543,章节关卡!$AN$3:$AO$36,2,FALSE)</f>
        <v>1603001#50#16</v>
      </c>
    </row>
    <row r="544" spans="1:17" ht="17.100000000000001" customHeight="1" x14ac:dyDescent="0.2">
      <c r="A544" s="14">
        <v>541</v>
      </c>
      <c r="B544" s="14">
        <v>3015</v>
      </c>
      <c r="C544" s="14" t="s">
        <v>1519</v>
      </c>
      <c r="D544" s="14" t="s">
        <v>969</v>
      </c>
      <c r="E544" s="14">
        <v>1</v>
      </c>
      <c r="F544" s="18">
        <f t="shared" si="25"/>
        <v>10000</v>
      </c>
      <c r="G544" s="18">
        <f>INDEX(章节关卡!$D$4:$AA$123,掉落填表!B544-3000,(掉落填表!E544-1)*4+2)</f>
        <v>1401002</v>
      </c>
      <c r="H544" s="18">
        <f t="shared" si="26"/>
        <v>750</v>
      </c>
      <c r="L544" s="18">
        <f>INDEX(章节关卡!$D$4:$AA$123,掉落填表!B544-3000,(掉落填表!E544-1)*4+4)*$X$4</f>
        <v>750</v>
      </c>
      <c r="P544" s="18">
        <f t="shared" si="24"/>
        <v>30150001</v>
      </c>
      <c r="Q544" s="18" t="str">
        <f>G544&amp;"#"&amp;H544&amp;"#"&amp;VLOOKUP(G544,章节关卡!$AN$3:$AO$36,2,FALSE)</f>
        <v>1401002#750#14</v>
      </c>
    </row>
    <row r="545" spans="1:17" ht="17.100000000000001" customHeight="1" x14ac:dyDescent="0.2">
      <c r="A545" s="14">
        <v>542</v>
      </c>
      <c r="B545" s="14">
        <v>3015</v>
      </c>
      <c r="C545" s="14" t="s">
        <v>1520</v>
      </c>
      <c r="D545" s="14" t="s">
        <v>969</v>
      </c>
      <c r="E545" s="14">
        <v>2</v>
      </c>
      <c r="F545" s="18">
        <f t="shared" si="25"/>
        <v>10000</v>
      </c>
      <c r="G545" s="18">
        <f>INDEX(章节关卡!$D$4:$AA$123,掉落填表!B545-3000,(掉落填表!E545-1)*4+2)</f>
        <v>1603004</v>
      </c>
      <c r="H545" s="18">
        <f t="shared" si="26"/>
        <v>50</v>
      </c>
      <c r="L545" s="18">
        <f>INDEX(章节关卡!$D$4:$AA$123,掉落填表!B545-3000,(掉落填表!E545-1)*4+4)*$X$4</f>
        <v>50</v>
      </c>
      <c r="P545" s="18">
        <f t="shared" si="24"/>
        <v>30150002</v>
      </c>
      <c r="Q545" s="18" t="str">
        <f>G545&amp;"#"&amp;H545&amp;"#"&amp;VLOOKUP(G545,章节关卡!$AN$3:$AO$36,2,FALSE)</f>
        <v>1603004#50#16</v>
      </c>
    </row>
    <row r="546" spans="1:17" ht="17.100000000000001" customHeight="1" x14ac:dyDescent="0.2">
      <c r="A546" s="14">
        <v>543</v>
      </c>
      <c r="B546" s="14">
        <v>3015</v>
      </c>
      <c r="C546" s="14" t="s">
        <v>1521</v>
      </c>
      <c r="D546" s="14" t="s">
        <v>969</v>
      </c>
      <c r="E546" s="14">
        <v>3</v>
      </c>
      <c r="F546" s="18">
        <f t="shared" si="25"/>
        <v>10000</v>
      </c>
      <c r="G546" s="18">
        <f>INDEX(章节关卡!$D$4:$AA$123,掉落填表!B546-3000,(掉落填表!E546-1)*4+2)</f>
        <v>1603001</v>
      </c>
      <c r="H546" s="18">
        <f t="shared" si="26"/>
        <v>50</v>
      </c>
      <c r="L546" s="18">
        <f>INDEX(章节关卡!$D$4:$AA$123,掉落填表!B546-3000,(掉落填表!E546-1)*4+4)*$X$4</f>
        <v>50</v>
      </c>
      <c r="P546" s="18">
        <f t="shared" si="24"/>
        <v>30150003</v>
      </c>
      <c r="Q546" s="18" t="str">
        <f>G546&amp;"#"&amp;H546&amp;"#"&amp;VLOOKUP(G546,章节关卡!$AN$3:$AO$36,2,FALSE)</f>
        <v>1603001#50#16</v>
      </c>
    </row>
    <row r="547" spans="1:17" ht="17.100000000000001" customHeight="1" x14ac:dyDescent="0.2">
      <c r="A547" s="14">
        <v>544</v>
      </c>
      <c r="B547" s="14">
        <v>3016</v>
      </c>
      <c r="C547" s="14" t="s">
        <v>1522</v>
      </c>
      <c r="D547" s="14" t="s">
        <v>969</v>
      </c>
      <c r="E547" s="14">
        <v>1</v>
      </c>
      <c r="F547" s="18">
        <f t="shared" si="25"/>
        <v>10000</v>
      </c>
      <c r="G547" s="18">
        <f>INDEX(章节关卡!$D$4:$AA$123,掉落填表!B547-3000,(掉落填表!E547-1)*4+2)</f>
        <v>1401002</v>
      </c>
      <c r="H547" s="18">
        <f t="shared" si="26"/>
        <v>1000</v>
      </c>
      <c r="L547" s="18">
        <f>INDEX(章节关卡!$D$4:$AA$123,掉落填表!B547-3000,(掉落填表!E547-1)*4+4)*$X$4</f>
        <v>1000</v>
      </c>
      <c r="P547" s="18">
        <f t="shared" si="24"/>
        <v>30160001</v>
      </c>
      <c r="Q547" s="18" t="str">
        <f>G547&amp;"#"&amp;H547&amp;"#"&amp;VLOOKUP(G547,章节关卡!$AN$3:$AO$36,2,FALSE)</f>
        <v>1401002#1000#14</v>
      </c>
    </row>
    <row r="548" spans="1:17" ht="17.100000000000001" customHeight="1" x14ac:dyDescent="0.2">
      <c r="A548" s="14">
        <v>545</v>
      </c>
      <c r="B548" s="14">
        <v>3016</v>
      </c>
      <c r="C548" s="14" t="s">
        <v>1523</v>
      </c>
      <c r="D548" s="14" t="s">
        <v>969</v>
      </c>
      <c r="E548" s="14">
        <v>2</v>
      </c>
      <c r="F548" s="18">
        <f t="shared" si="25"/>
        <v>10000</v>
      </c>
      <c r="G548" s="18">
        <f>INDEX(章节关卡!$D$4:$AA$123,掉落填表!B548-3000,(掉落填表!E548-1)*4+2)</f>
        <v>1401003</v>
      </c>
      <c r="H548" s="18">
        <f t="shared" si="26"/>
        <v>350</v>
      </c>
      <c r="L548" s="18">
        <f>INDEX(章节关卡!$D$4:$AA$123,掉落填表!B548-3000,(掉落填表!E548-1)*4+4)*$X$4</f>
        <v>350</v>
      </c>
      <c r="P548" s="18">
        <f t="shared" si="24"/>
        <v>30160002</v>
      </c>
      <c r="Q548" s="18" t="str">
        <f>G548&amp;"#"&amp;H548&amp;"#"&amp;VLOOKUP(G548,章节关卡!$AN$3:$AO$36,2,FALSE)</f>
        <v>1401003#350#14</v>
      </c>
    </row>
    <row r="549" spans="1:17" ht="17.100000000000001" customHeight="1" x14ac:dyDescent="0.2">
      <c r="A549" s="14">
        <v>546</v>
      </c>
      <c r="B549" s="14">
        <v>3016</v>
      </c>
      <c r="C549" s="14" t="s">
        <v>1524</v>
      </c>
      <c r="D549" s="14" t="s">
        <v>969</v>
      </c>
      <c r="E549" s="14">
        <v>3</v>
      </c>
      <c r="F549" s="18">
        <f t="shared" si="25"/>
        <v>10000</v>
      </c>
      <c r="G549" s="18">
        <f>INDEX(章节关卡!$D$4:$AA$123,掉落填表!B549-3000,(掉落填表!E549-1)*4+2)</f>
        <v>1603004</v>
      </c>
      <c r="H549" s="18">
        <f t="shared" si="26"/>
        <v>100</v>
      </c>
      <c r="L549" s="18">
        <f>INDEX(章节关卡!$D$4:$AA$123,掉落填表!B549-3000,(掉落填表!E549-1)*4+4)*$X$4</f>
        <v>100</v>
      </c>
      <c r="P549" s="18">
        <f t="shared" si="24"/>
        <v>30160003</v>
      </c>
      <c r="Q549" s="18" t="str">
        <f>G549&amp;"#"&amp;H549&amp;"#"&amp;VLOOKUP(G549,章节关卡!$AN$3:$AO$36,2,FALSE)</f>
        <v>1603004#100#16</v>
      </c>
    </row>
    <row r="550" spans="1:17" ht="17.100000000000001" customHeight="1" x14ac:dyDescent="0.2">
      <c r="A550" s="14">
        <v>547</v>
      </c>
      <c r="B550" s="14">
        <v>3017</v>
      </c>
      <c r="C550" s="14" t="s">
        <v>1525</v>
      </c>
      <c r="D550" s="14" t="s">
        <v>969</v>
      </c>
      <c r="E550" s="14">
        <v>1</v>
      </c>
      <c r="F550" s="18">
        <f t="shared" si="25"/>
        <v>10000</v>
      </c>
      <c r="G550" s="18">
        <f>INDEX(章节关卡!$D$4:$AA$123,掉落填表!B550-3000,(掉落填表!E550-1)*4+2)</f>
        <v>1401002</v>
      </c>
      <c r="H550" s="18">
        <f t="shared" si="26"/>
        <v>1000</v>
      </c>
      <c r="L550" s="18">
        <f>INDEX(章节关卡!$D$4:$AA$123,掉落填表!B550-3000,(掉落填表!E550-1)*4+4)*$X$4</f>
        <v>1000</v>
      </c>
      <c r="P550" s="18">
        <f t="shared" si="24"/>
        <v>30170001</v>
      </c>
      <c r="Q550" s="18" t="str">
        <f>G550&amp;"#"&amp;H550&amp;"#"&amp;VLOOKUP(G550,章节关卡!$AN$3:$AO$36,2,FALSE)</f>
        <v>1401002#1000#14</v>
      </c>
    </row>
    <row r="551" spans="1:17" ht="17.100000000000001" customHeight="1" x14ac:dyDescent="0.2">
      <c r="A551" s="14">
        <v>548</v>
      </c>
      <c r="B551" s="14">
        <v>3017</v>
      </c>
      <c r="C551" s="14" t="s">
        <v>1526</v>
      </c>
      <c r="D551" s="14" t="s">
        <v>969</v>
      </c>
      <c r="E551" s="14">
        <v>2</v>
      </c>
      <c r="F551" s="18">
        <f t="shared" si="25"/>
        <v>10000</v>
      </c>
      <c r="G551" s="18">
        <f>INDEX(章节关卡!$D$4:$AA$123,掉落填表!B551-3000,(掉落填表!E551-1)*4+2)</f>
        <v>1401004</v>
      </c>
      <c r="H551" s="18">
        <f t="shared" si="26"/>
        <v>350</v>
      </c>
      <c r="L551" s="18">
        <f>INDEX(章节关卡!$D$4:$AA$123,掉落填表!B551-3000,(掉落填表!E551-1)*4+4)*$X$4</f>
        <v>350</v>
      </c>
      <c r="P551" s="18">
        <f t="shared" si="24"/>
        <v>30170002</v>
      </c>
      <c r="Q551" s="18" t="str">
        <f>G551&amp;"#"&amp;H551&amp;"#"&amp;VLOOKUP(G551,章节关卡!$AN$3:$AO$36,2,FALSE)</f>
        <v>1401004#350#14</v>
      </c>
    </row>
    <row r="552" spans="1:17" ht="17.100000000000001" customHeight="1" x14ac:dyDescent="0.2">
      <c r="A552" s="14">
        <v>549</v>
      </c>
      <c r="B552" s="14">
        <v>3017</v>
      </c>
      <c r="C552" s="14" t="s">
        <v>1527</v>
      </c>
      <c r="D552" s="14" t="s">
        <v>969</v>
      </c>
      <c r="E552" s="14">
        <v>3</v>
      </c>
      <c r="F552" s="18">
        <f t="shared" si="25"/>
        <v>10000</v>
      </c>
      <c r="G552" s="18">
        <f>INDEX(章节关卡!$D$4:$AA$123,掉落填表!B552-3000,(掉落填表!E552-1)*4+2)</f>
        <v>1603001</v>
      </c>
      <c r="H552" s="18">
        <f t="shared" si="26"/>
        <v>100</v>
      </c>
      <c r="L552" s="18">
        <f>INDEX(章节关卡!$D$4:$AA$123,掉落填表!B552-3000,(掉落填表!E552-1)*4+4)*$X$4</f>
        <v>100</v>
      </c>
      <c r="P552" s="18">
        <f t="shared" si="24"/>
        <v>30170003</v>
      </c>
      <c r="Q552" s="18" t="str">
        <f>G552&amp;"#"&amp;H552&amp;"#"&amp;VLOOKUP(G552,章节关卡!$AN$3:$AO$36,2,FALSE)</f>
        <v>1603001#100#16</v>
      </c>
    </row>
    <row r="553" spans="1:17" ht="17.100000000000001" customHeight="1" x14ac:dyDescent="0.2">
      <c r="A553" s="14">
        <v>550</v>
      </c>
      <c r="B553" s="14">
        <v>3018</v>
      </c>
      <c r="C553" s="14" t="s">
        <v>1528</v>
      </c>
      <c r="D553" s="14" t="s">
        <v>969</v>
      </c>
      <c r="E553" s="14">
        <v>1</v>
      </c>
      <c r="F553" s="18">
        <f t="shared" si="25"/>
        <v>10000</v>
      </c>
      <c r="G553" s="18">
        <f>INDEX(章节关卡!$D$4:$AA$123,掉落填表!B553-3000,(掉落填表!E553-1)*4+2)</f>
        <v>1401002</v>
      </c>
      <c r="H553" s="18">
        <f t="shared" si="26"/>
        <v>1000</v>
      </c>
      <c r="L553" s="18">
        <f>INDEX(章节关卡!$D$4:$AA$123,掉落填表!B553-3000,(掉落填表!E553-1)*4+4)*$X$4</f>
        <v>1000</v>
      </c>
      <c r="P553" s="18">
        <f t="shared" si="24"/>
        <v>30180001</v>
      </c>
      <c r="Q553" s="18" t="str">
        <f>G553&amp;"#"&amp;H553&amp;"#"&amp;VLOOKUP(G553,章节关卡!$AN$3:$AO$36,2,FALSE)</f>
        <v>1401002#1000#14</v>
      </c>
    </row>
    <row r="554" spans="1:17" ht="17.100000000000001" customHeight="1" x14ac:dyDescent="0.2">
      <c r="A554" s="14">
        <v>551</v>
      </c>
      <c r="B554" s="14">
        <v>3018</v>
      </c>
      <c r="C554" s="14" t="s">
        <v>1529</v>
      </c>
      <c r="D554" s="14" t="s">
        <v>969</v>
      </c>
      <c r="E554" s="14">
        <v>2</v>
      </c>
      <c r="F554" s="18">
        <f t="shared" si="25"/>
        <v>10000</v>
      </c>
      <c r="G554" s="18">
        <f>INDEX(章节关卡!$D$4:$AA$123,掉落填表!B554-3000,(掉落填表!E554-1)*4+2)</f>
        <v>1401003</v>
      </c>
      <c r="H554" s="18">
        <f t="shared" si="26"/>
        <v>350</v>
      </c>
      <c r="L554" s="18">
        <f>INDEX(章节关卡!$D$4:$AA$123,掉落填表!B554-3000,(掉落填表!E554-1)*4+4)*$X$4</f>
        <v>350</v>
      </c>
      <c r="P554" s="18">
        <f t="shared" si="24"/>
        <v>30180002</v>
      </c>
      <c r="Q554" s="18" t="str">
        <f>G554&amp;"#"&amp;H554&amp;"#"&amp;VLOOKUP(G554,章节关卡!$AN$3:$AO$36,2,FALSE)</f>
        <v>1401003#350#14</v>
      </c>
    </row>
    <row r="555" spans="1:17" ht="17.100000000000001" customHeight="1" x14ac:dyDescent="0.2">
      <c r="A555" s="14">
        <v>552</v>
      </c>
      <c r="B555" s="14">
        <v>3018</v>
      </c>
      <c r="C555" s="14" t="s">
        <v>1530</v>
      </c>
      <c r="D555" s="14" t="s">
        <v>969</v>
      </c>
      <c r="E555" s="14">
        <v>3</v>
      </c>
      <c r="F555" s="18">
        <f t="shared" si="25"/>
        <v>10000</v>
      </c>
      <c r="G555" s="18">
        <f>INDEX(章节关卡!$D$4:$AA$123,掉落填表!B555-3000,(掉落填表!E555-1)*4+2)</f>
        <v>1603004</v>
      </c>
      <c r="H555" s="18">
        <f t="shared" si="26"/>
        <v>100</v>
      </c>
      <c r="L555" s="18">
        <f>INDEX(章节关卡!$D$4:$AA$123,掉落填表!B555-3000,(掉落填表!E555-1)*4+4)*$X$4</f>
        <v>100</v>
      </c>
      <c r="P555" s="18">
        <f t="shared" si="24"/>
        <v>30180003</v>
      </c>
      <c r="Q555" s="18" t="str">
        <f>G555&amp;"#"&amp;H555&amp;"#"&amp;VLOOKUP(G555,章节关卡!$AN$3:$AO$36,2,FALSE)</f>
        <v>1603004#100#16</v>
      </c>
    </row>
    <row r="556" spans="1:17" ht="17.100000000000001" customHeight="1" x14ac:dyDescent="0.2">
      <c r="A556" s="14">
        <v>553</v>
      </c>
      <c r="B556" s="14">
        <v>3019</v>
      </c>
      <c r="C556" s="14" t="s">
        <v>1531</v>
      </c>
      <c r="D556" s="14" t="s">
        <v>969</v>
      </c>
      <c r="E556" s="14">
        <v>1</v>
      </c>
      <c r="F556" s="18">
        <f t="shared" si="25"/>
        <v>10000</v>
      </c>
      <c r="G556" s="18">
        <f>INDEX(章节关卡!$D$4:$AA$123,掉落填表!B556-3000,(掉落填表!E556-1)*4+2)</f>
        <v>1401002</v>
      </c>
      <c r="H556" s="18">
        <f t="shared" si="26"/>
        <v>1000</v>
      </c>
      <c r="L556" s="18">
        <f>INDEX(章节关卡!$D$4:$AA$123,掉落填表!B556-3000,(掉落填表!E556-1)*4+4)*$X$4</f>
        <v>1000</v>
      </c>
      <c r="P556" s="18">
        <f t="shared" si="24"/>
        <v>30190001</v>
      </c>
      <c r="Q556" s="18" t="str">
        <f>G556&amp;"#"&amp;H556&amp;"#"&amp;VLOOKUP(G556,章节关卡!$AN$3:$AO$36,2,FALSE)</f>
        <v>1401002#1000#14</v>
      </c>
    </row>
    <row r="557" spans="1:17" ht="17.100000000000001" customHeight="1" x14ac:dyDescent="0.2">
      <c r="A557" s="14">
        <v>554</v>
      </c>
      <c r="B557" s="14">
        <v>3019</v>
      </c>
      <c r="C557" s="14" t="s">
        <v>1532</v>
      </c>
      <c r="D557" s="14" t="s">
        <v>969</v>
      </c>
      <c r="E557" s="14">
        <v>2</v>
      </c>
      <c r="F557" s="18">
        <f t="shared" si="25"/>
        <v>10000</v>
      </c>
      <c r="G557" s="18">
        <f>INDEX(章节关卡!$D$4:$AA$123,掉落填表!B557-3000,(掉落填表!E557-1)*4+2)</f>
        <v>1401004</v>
      </c>
      <c r="H557" s="18">
        <f t="shared" si="26"/>
        <v>350</v>
      </c>
      <c r="L557" s="18">
        <f>INDEX(章节关卡!$D$4:$AA$123,掉落填表!B557-3000,(掉落填表!E557-1)*4+4)*$X$4</f>
        <v>350</v>
      </c>
      <c r="P557" s="18">
        <f t="shared" si="24"/>
        <v>30190002</v>
      </c>
      <c r="Q557" s="18" t="str">
        <f>G557&amp;"#"&amp;H557&amp;"#"&amp;VLOOKUP(G557,章节关卡!$AN$3:$AO$36,2,FALSE)</f>
        <v>1401004#350#14</v>
      </c>
    </row>
    <row r="558" spans="1:17" ht="17.100000000000001" customHeight="1" x14ac:dyDescent="0.2">
      <c r="A558" s="14">
        <v>555</v>
      </c>
      <c r="B558" s="14">
        <v>3019</v>
      </c>
      <c r="C558" s="14" t="s">
        <v>1533</v>
      </c>
      <c r="D558" s="14" t="s">
        <v>969</v>
      </c>
      <c r="E558" s="14">
        <v>3</v>
      </c>
      <c r="F558" s="18">
        <f t="shared" si="25"/>
        <v>10000</v>
      </c>
      <c r="G558" s="18">
        <f>INDEX(章节关卡!$D$4:$AA$123,掉落填表!B558-3000,(掉落填表!E558-1)*4+2)</f>
        <v>1603001</v>
      </c>
      <c r="H558" s="18">
        <f t="shared" si="26"/>
        <v>100</v>
      </c>
      <c r="L558" s="18">
        <f>INDEX(章节关卡!$D$4:$AA$123,掉落填表!B558-3000,(掉落填表!E558-1)*4+4)*$X$4</f>
        <v>100</v>
      </c>
      <c r="P558" s="18">
        <f t="shared" si="24"/>
        <v>30190003</v>
      </c>
      <c r="Q558" s="18" t="str">
        <f>G558&amp;"#"&amp;H558&amp;"#"&amp;VLOOKUP(G558,章节关卡!$AN$3:$AO$36,2,FALSE)</f>
        <v>1603001#100#16</v>
      </c>
    </row>
    <row r="559" spans="1:17" ht="17.100000000000001" customHeight="1" x14ac:dyDescent="0.2">
      <c r="A559" s="14">
        <v>556</v>
      </c>
      <c r="B559" s="14">
        <v>3020</v>
      </c>
      <c r="C559" s="14" t="s">
        <v>1534</v>
      </c>
      <c r="D559" s="14" t="s">
        <v>969</v>
      </c>
      <c r="E559" s="14">
        <v>1</v>
      </c>
      <c r="F559" s="18">
        <f t="shared" si="25"/>
        <v>10000</v>
      </c>
      <c r="G559" s="18">
        <f>INDEX(章节关卡!$D$4:$AA$123,掉落填表!B559-3000,(掉落填表!E559-1)*4+2)</f>
        <v>1401002</v>
      </c>
      <c r="H559" s="18">
        <f t="shared" si="26"/>
        <v>1000</v>
      </c>
      <c r="L559" s="18">
        <f>INDEX(章节关卡!$D$4:$AA$123,掉落填表!B559-3000,(掉落填表!E559-1)*4+4)*$X$4</f>
        <v>1000</v>
      </c>
      <c r="P559" s="18">
        <f t="shared" si="24"/>
        <v>30200001</v>
      </c>
      <c r="Q559" s="18" t="str">
        <f>G559&amp;"#"&amp;H559&amp;"#"&amp;VLOOKUP(G559,章节关卡!$AN$3:$AO$36,2,FALSE)</f>
        <v>1401002#1000#14</v>
      </c>
    </row>
    <row r="560" spans="1:17" ht="17.100000000000001" customHeight="1" x14ac:dyDescent="0.2">
      <c r="A560" s="14">
        <v>557</v>
      </c>
      <c r="B560" s="14">
        <v>3020</v>
      </c>
      <c r="C560" s="14" t="s">
        <v>1535</v>
      </c>
      <c r="D560" s="14" t="s">
        <v>969</v>
      </c>
      <c r="E560" s="14">
        <v>2</v>
      </c>
      <c r="F560" s="18">
        <f t="shared" si="25"/>
        <v>10000</v>
      </c>
      <c r="G560" s="18">
        <f>INDEX(章节关卡!$D$4:$AA$123,掉落填表!B560-3000,(掉落填表!E560-1)*4+2)</f>
        <v>1401003</v>
      </c>
      <c r="H560" s="18">
        <f t="shared" si="26"/>
        <v>350</v>
      </c>
      <c r="L560" s="18">
        <f>INDEX(章节关卡!$D$4:$AA$123,掉落填表!B560-3000,(掉落填表!E560-1)*4+4)*$X$4</f>
        <v>350</v>
      </c>
      <c r="P560" s="18">
        <f t="shared" si="24"/>
        <v>30200002</v>
      </c>
      <c r="Q560" s="18" t="str">
        <f>G560&amp;"#"&amp;H560&amp;"#"&amp;VLOOKUP(G560,章节关卡!$AN$3:$AO$36,2,FALSE)</f>
        <v>1401003#350#14</v>
      </c>
    </row>
    <row r="561" spans="1:17" ht="17.100000000000001" customHeight="1" x14ac:dyDescent="0.2">
      <c r="A561" s="14">
        <v>558</v>
      </c>
      <c r="B561" s="14">
        <v>3020</v>
      </c>
      <c r="C561" s="14" t="s">
        <v>1536</v>
      </c>
      <c r="D561" s="14" t="s">
        <v>969</v>
      </c>
      <c r="E561" s="14">
        <v>3</v>
      </c>
      <c r="F561" s="18">
        <f t="shared" si="25"/>
        <v>10000</v>
      </c>
      <c r="G561" s="18">
        <f>INDEX(章节关卡!$D$4:$AA$123,掉落填表!B561-3000,(掉落填表!E561-1)*4+2)</f>
        <v>1603004</v>
      </c>
      <c r="H561" s="18">
        <f t="shared" si="26"/>
        <v>100</v>
      </c>
      <c r="L561" s="18">
        <f>INDEX(章节关卡!$D$4:$AA$123,掉落填表!B561-3000,(掉落填表!E561-1)*4+4)*$X$4</f>
        <v>100</v>
      </c>
      <c r="P561" s="18">
        <f t="shared" si="24"/>
        <v>30200003</v>
      </c>
      <c r="Q561" s="18" t="str">
        <f>G561&amp;"#"&amp;H561&amp;"#"&amp;VLOOKUP(G561,章节关卡!$AN$3:$AO$36,2,FALSE)</f>
        <v>1603004#100#16</v>
      </c>
    </row>
    <row r="562" spans="1:17" ht="17.100000000000001" customHeight="1" x14ac:dyDescent="0.2">
      <c r="A562" s="14">
        <v>559</v>
      </c>
      <c r="B562" s="14">
        <v>3021</v>
      </c>
      <c r="C562" s="14" t="s">
        <v>1537</v>
      </c>
      <c r="D562" s="14" t="s">
        <v>969</v>
      </c>
      <c r="E562" s="14">
        <v>1</v>
      </c>
      <c r="F562" s="18">
        <f t="shared" si="25"/>
        <v>10000</v>
      </c>
      <c r="G562" s="18">
        <f>INDEX(章节关卡!$D$4:$AA$123,掉落填表!B562-3000,(掉落填表!E562-1)*4+2)</f>
        <v>1401002</v>
      </c>
      <c r="H562" s="18">
        <f t="shared" si="26"/>
        <v>1000</v>
      </c>
      <c r="L562" s="18">
        <f>INDEX(章节关卡!$D$4:$AA$123,掉落填表!B562-3000,(掉落填表!E562-1)*4+4)*$X$4</f>
        <v>1000</v>
      </c>
      <c r="P562" s="18">
        <f t="shared" si="24"/>
        <v>30210001</v>
      </c>
      <c r="Q562" s="18" t="str">
        <f>G562&amp;"#"&amp;H562&amp;"#"&amp;VLOOKUP(G562,章节关卡!$AN$3:$AO$36,2,FALSE)</f>
        <v>1401002#1000#14</v>
      </c>
    </row>
    <row r="563" spans="1:17" ht="17.100000000000001" customHeight="1" x14ac:dyDescent="0.2">
      <c r="A563" s="14">
        <v>560</v>
      </c>
      <c r="B563" s="14">
        <v>3021</v>
      </c>
      <c r="C563" s="14" t="s">
        <v>1538</v>
      </c>
      <c r="D563" s="14" t="s">
        <v>969</v>
      </c>
      <c r="E563" s="14">
        <v>2</v>
      </c>
      <c r="F563" s="18">
        <f t="shared" si="25"/>
        <v>10000</v>
      </c>
      <c r="G563" s="18">
        <f>INDEX(章节关卡!$D$4:$AA$123,掉落填表!B563-3000,(掉落填表!E563-1)*4+2)</f>
        <v>1401004</v>
      </c>
      <c r="H563" s="18">
        <f t="shared" si="26"/>
        <v>350</v>
      </c>
      <c r="L563" s="18">
        <f>INDEX(章节关卡!$D$4:$AA$123,掉落填表!B563-3000,(掉落填表!E563-1)*4+4)*$X$4</f>
        <v>350</v>
      </c>
      <c r="P563" s="18">
        <f t="shared" si="24"/>
        <v>30210002</v>
      </c>
      <c r="Q563" s="18" t="str">
        <f>G563&amp;"#"&amp;H563&amp;"#"&amp;VLOOKUP(G563,章节关卡!$AN$3:$AO$36,2,FALSE)</f>
        <v>1401004#350#14</v>
      </c>
    </row>
    <row r="564" spans="1:17" ht="17.100000000000001" customHeight="1" x14ac:dyDescent="0.2">
      <c r="A564" s="14">
        <v>561</v>
      </c>
      <c r="B564" s="14">
        <v>3021</v>
      </c>
      <c r="C564" s="14" t="s">
        <v>1539</v>
      </c>
      <c r="D564" s="14" t="s">
        <v>969</v>
      </c>
      <c r="E564" s="14">
        <v>3</v>
      </c>
      <c r="F564" s="18">
        <f t="shared" si="25"/>
        <v>10000</v>
      </c>
      <c r="G564" s="18">
        <f>INDEX(章节关卡!$D$4:$AA$123,掉落填表!B564-3000,(掉落填表!E564-1)*4+2)</f>
        <v>1603001</v>
      </c>
      <c r="H564" s="18">
        <f t="shared" si="26"/>
        <v>100</v>
      </c>
      <c r="L564" s="18">
        <f>INDEX(章节关卡!$D$4:$AA$123,掉落填表!B564-3000,(掉落填表!E564-1)*4+4)*$X$4</f>
        <v>100</v>
      </c>
      <c r="P564" s="18">
        <f t="shared" si="24"/>
        <v>30210003</v>
      </c>
      <c r="Q564" s="18" t="str">
        <f>G564&amp;"#"&amp;H564&amp;"#"&amp;VLOOKUP(G564,章节关卡!$AN$3:$AO$36,2,FALSE)</f>
        <v>1603001#100#16</v>
      </c>
    </row>
    <row r="565" spans="1:17" ht="17.100000000000001" customHeight="1" x14ac:dyDescent="0.2">
      <c r="A565" s="14">
        <v>562</v>
      </c>
      <c r="B565" s="14">
        <v>3022</v>
      </c>
      <c r="C565" s="14" t="s">
        <v>1540</v>
      </c>
      <c r="D565" s="14" t="s">
        <v>969</v>
      </c>
      <c r="E565" s="14">
        <v>1</v>
      </c>
      <c r="F565" s="18">
        <f t="shared" si="25"/>
        <v>10000</v>
      </c>
      <c r="G565" s="18">
        <f>INDEX(章节关卡!$D$4:$AA$123,掉落填表!B565-3000,(掉落填表!E565-1)*4+2)</f>
        <v>1401002</v>
      </c>
      <c r="H565" s="18">
        <f t="shared" si="26"/>
        <v>1000</v>
      </c>
      <c r="L565" s="18">
        <f>INDEX(章节关卡!$D$4:$AA$123,掉落填表!B565-3000,(掉落填表!E565-1)*4+4)*$X$4</f>
        <v>1000</v>
      </c>
      <c r="P565" s="18">
        <f t="shared" si="24"/>
        <v>30220001</v>
      </c>
      <c r="Q565" s="18" t="str">
        <f>G565&amp;"#"&amp;H565&amp;"#"&amp;VLOOKUP(G565,章节关卡!$AN$3:$AO$36,2,FALSE)</f>
        <v>1401002#1000#14</v>
      </c>
    </row>
    <row r="566" spans="1:17" ht="17.100000000000001" customHeight="1" x14ac:dyDescent="0.2">
      <c r="A566" s="14">
        <v>563</v>
      </c>
      <c r="B566" s="14">
        <v>3022</v>
      </c>
      <c r="C566" s="14" t="s">
        <v>1541</v>
      </c>
      <c r="D566" s="14" t="s">
        <v>969</v>
      </c>
      <c r="E566" s="14">
        <v>2</v>
      </c>
      <c r="F566" s="18">
        <f t="shared" si="25"/>
        <v>10000</v>
      </c>
      <c r="G566" s="18">
        <f>INDEX(章节关卡!$D$4:$AA$123,掉落填表!B566-3000,(掉落填表!E566-1)*4+2)</f>
        <v>1401003</v>
      </c>
      <c r="H566" s="18">
        <f t="shared" si="26"/>
        <v>350</v>
      </c>
      <c r="L566" s="18">
        <f>INDEX(章节关卡!$D$4:$AA$123,掉落填表!B566-3000,(掉落填表!E566-1)*4+4)*$X$4</f>
        <v>350</v>
      </c>
      <c r="P566" s="18">
        <f t="shared" si="24"/>
        <v>30220002</v>
      </c>
      <c r="Q566" s="18" t="str">
        <f>G566&amp;"#"&amp;H566&amp;"#"&amp;VLOOKUP(G566,章节关卡!$AN$3:$AO$36,2,FALSE)</f>
        <v>1401003#350#14</v>
      </c>
    </row>
    <row r="567" spans="1:17" ht="17.100000000000001" customHeight="1" x14ac:dyDescent="0.2">
      <c r="A567" s="14">
        <v>564</v>
      </c>
      <c r="B567" s="14">
        <v>3022</v>
      </c>
      <c r="C567" s="14" t="s">
        <v>1542</v>
      </c>
      <c r="D567" s="14" t="s">
        <v>969</v>
      </c>
      <c r="E567" s="14">
        <v>3</v>
      </c>
      <c r="F567" s="18">
        <f t="shared" si="25"/>
        <v>10000</v>
      </c>
      <c r="G567" s="18">
        <f>INDEX(章节关卡!$D$4:$AA$123,掉落填表!B567-3000,(掉落填表!E567-1)*4+2)</f>
        <v>1603004</v>
      </c>
      <c r="H567" s="18">
        <f t="shared" si="26"/>
        <v>100</v>
      </c>
      <c r="L567" s="18">
        <f>INDEX(章节关卡!$D$4:$AA$123,掉落填表!B567-3000,(掉落填表!E567-1)*4+4)*$X$4</f>
        <v>100</v>
      </c>
      <c r="P567" s="18">
        <f t="shared" si="24"/>
        <v>30220003</v>
      </c>
      <c r="Q567" s="18" t="str">
        <f>G567&amp;"#"&amp;H567&amp;"#"&amp;VLOOKUP(G567,章节关卡!$AN$3:$AO$36,2,FALSE)</f>
        <v>1603004#100#16</v>
      </c>
    </row>
    <row r="568" spans="1:17" ht="17.100000000000001" customHeight="1" x14ac:dyDescent="0.2">
      <c r="A568" s="14">
        <v>565</v>
      </c>
      <c r="B568" s="14">
        <v>3023</v>
      </c>
      <c r="C568" s="14" t="s">
        <v>1543</v>
      </c>
      <c r="D568" s="14" t="s">
        <v>969</v>
      </c>
      <c r="E568" s="14">
        <v>1</v>
      </c>
      <c r="F568" s="18">
        <f t="shared" si="25"/>
        <v>10000</v>
      </c>
      <c r="G568" s="18">
        <f>INDEX(章节关卡!$D$4:$AA$123,掉落填表!B568-3000,(掉落填表!E568-1)*4+2)</f>
        <v>1401002</v>
      </c>
      <c r="H568" s="18">
        <f t="shared" si="26"/>
        <v>1000</v>
      </c>
      <c r="L568" s="18">
        <f>INDEX(章节关卡!$D$4:$AA$123,掉落填表!B568-3000,(掉落填表!E568-1)*4+4)*$X$4</f>
        <v>1000</v>
      </c>
      <c r="P568" s="18">
        <f t="shared" si="24"/>
        <v>30230001</v>
      </c>
      <c r="Q568" s="18" t="str">
        <f>G568&amp;"#"&amp;H568&amp;"#"&amp;VLOOKUP(G568,章节关卡!$AN$3:$AO$36,2,FALSE)</f>
        <v>1401002#1000#14</v>
      </c>
    </row>
    <row r="569" spans="1:17" ht="17.100000000000001" customHeight="1" x14ac:dyDescent="0.2">
      <c r="A569" s="14">
        <v>566</v>
      </c>
      <c r="B569" s="14">
        <v>3023</v>
      </c>
      <c r="C569" s="14" t="s">
        <v>1544</v>
      </c>
      <c r="D569" s="14" t="s">
        <v>969</v>
      </c>
      <c r="E569" s="14">
        <v>2</v>
      </c>
      <c r="F569" s="18">
        <f t="shared" si="25"/>
        <v>10000</v>
      </c>
      <c r="G569" s="18">
        <f>INDEX(章节关卡!$D$4:$AA$123,掉落填表!B569-3000,(掉落填表!E569-1)*4+2)</f>
        <v>1603004</v>
      </c>
      <c r="H569" s="18">
        <f t="shared" si="26"/>
        <v>100</v>
      </c>
      <c r="L569" s="18">
        <f>INDEX(章节关卡!$D$4:$AA$123,掉落填表!B569-3000,(掉落填表!E569-1)*4+4)*$X$4</f>
        <v>100</v>
      </c>
      <c r="P569" s="18">
        <f t="shared" si="24"/>
        <v>30230002</v>
      </c>
      <c r="Q569" s="18" t="str">
        <f>G569&amp;"#"&amp;H569&amp;"#"&amp;VLOOKUP(G569,章节关卡!$AN$3:$AO$36,2,FALSE)</f>
        <v>1603004#100#16</v>
      </c>
    </row>
    <row r="570" spans="1:17" ht="17.100000000000001" customHeight="1" x14ac:dyDescent="0.2">
      <c r="A570" s="14">
        <v>567</v>
      </c>
      <c r="B570" s="14">
        <v>3023</v>
      </c>
      <c r="C570" s="14" t="s">
        <v>1545</v>
      </c>
      <c r="D570" s="14" t="s">
        <v>969</v>
      </c>
      <c r="E570" s="14">
        <v>3</v>
      </c>
      <c r="F570" s="18">
        <f t="shared" si="25"/>
        <v>10000</v>
      </c>
      <c r="G570" s="18">
        <f>INDEX(章节关卡!$D$4:$AA$123,掉落填表!B570-3000,(掉落填表!E570-1)*4+2)</f>
        <v>1603001</v>
      </c>
      <c r="H570" s="18">
        <f t="shared" si="26"/>
        <v>100</v>
      </c>
      <c r="L570" s="18">
        <f>INDEX(章节关卡!$D$4:$AA$123,掉落填表!B570-3000,(掉落填表!E570-1)*4+4)*$X$4</f>
        <v>100</v>
      </c>
      <c r="P570" s="18">
        <f t="shared" si="24"/>
        <v>30230003</v>
      </c>
      <c r="Q570" s="18" t="str">
        <f>G570&amp;"#"&amp;H570&amp;"#"&amp;VLOOKUP(G570,章节关卡!$AN$3:$AO$36,2,FALSE)</f>
        <v>1603001#100#16</v>
      </c>
    </row>
    <row r="571" spans="1:17" ht="17.100000000000001" customHeight="1" x14ac:dyDescent="0.2">
      <c r="A571" s="14">
        <v>568</v>
      </c>
      <c r="B571" s="14">
        <v>3024</v>
      </c>
      <c r="C571" s="14" t="s">
        <v>1546</v>
      </c>
      <c r="D571" s="14" t="s">
        <v>969</v>
      </c>
      <c r="E571" s="14">
        <v>1</v>
      </c>
      <c r="F571" s="18">
        <f t="shared" si="25"/>
        <v>10000</v>
      </c>
      <c r="G571" s="18">
        <f>INDEX(章节关卡!$D$4:$AA$123,掉落填表!B571-3000,(掉落填表!E571-1)*4+2)</f>
        <v>1401002</v>
      </c>
      <c r="H571" s="18">
        <f t="shared" si="26"/>
        <v>1000</v>
      </c>
      <c r="L571" s="18">
        <f>INDEX(章节关卡!$D$4:$AA$123,掉落填表!B571-3000,(掉落填表!E571-1)*4+4)*$X$4</f>
        <v>1000</v>
      </c>
      <c r="P571" s="18">
        <f t="shared" si="24"/>
        <v>30240001</v>
      </c>
      <c r="Q571" s="18" t="str">
        <f>G571&amp;"#"&amp;H571&amp;"#"&amp;VLOOKUP(G571,章节关卡!$AN$3:$AO$36,2,FALSE)</f>
        <v>1401002#1000#14</v>
      </c>
    </row>
    <row r="572" spans="1:17" ht="17.100000000000001" customHeight="1" x14ac:dyDescent="0.2">
      <c r="A572" s="14">
        <v>569</v>
      </c>
      <c r="B572" s="14">
        <v>3024</v>
      </c>
      <c r="C572" s="14" t="s">
        <v>1547</v>
      </c>
      <c r="D572" s="14" t="s">
        <v>969</v>
      </c>
      <c r="E572" s="14">
        <v>2</v>
      </c>
      <c r="F572" s="18">
        <f t="shared" si="25"/>
        <v>10000</v>
      </c>
      <c r="G572" s="18">
        <f>INDEX(章节关卡!$D$4:$AA$123,掉落填表!B572-3000,(掉落填表!E572-1)*4+2)</f>
        <v>1401003</v>
      </c>
      <c r="H572" s="18">
        <f t="shared" si="26"/>
        <v>350</v>
      </c>
      <c r="L572" s="18">
        <f>INDEX(章节关卡!$D$4:$AA$123,掉落填表!B572-3000,(掉落填表!E572-1)*4+4)*$X$4</f>
        <v>350</v>
      </c>
      <c r="P572" s="18">
        <f t="shared" si="24"/>
        <v>30240002</v>
      </c>
      <c r="Q572" s="18" t="str">
        <f>G572&amp;"#"&amp;H572&amp;"#"&amp;VLOOKUP(G572,章节关卡!$AN$3:$AO$36,2,FALSE)</f>
        <v>1401003#350#14</v>
      </c>
    </row>
    <row r="573" spans="1:17" ht="17.100000000000001" customHeight="1" x14ac:dyDescent="0.2">
      <c r="A573" s="14">
        <v>570</v>
      </c>
      <c r="B573" s="14">
        <v>3024</v>
      </c>
      <c r="C573" s="14" t="s">
        <v>1548</v>
      </c>
      <c r="D573" s="14" t="s">
        <v>969</v>
      </c>
      <c r="E573" s="14">
        <v>3</v>
      </c>
      <c r="F573" s="18">
        <f t="shared" si="25"/>
        <v>10000</v>
      </c>
      <c r="G573" s="18">
        <f>INDEX(章节关卡!$D$4:$AA$123,掉落填表!B573-3000,(掉落填表!E573-1)*4+2)</f>
        <v>1603004</v>
      </c>
      <c r="H573" s="18">
        <f t="shared" si="26"/>
        <v>100</v>
      </c>
      <c r="L573" s="18">
        <f>INDEX(章节关卡!$D$4:$AA$123,掉落填表!B573-3000,(掉落填表!E573-1)*4+4)*$X$4</f>
        <v>100</v>
      </c>
      <c r="P573" s="18">
        <f t="shared" si="24"/>
        <v>30240003</v>
      </c>
      <c r="Q573" s="18" t="str">
        <f>G573&amp;"#"&amp;H573&amp;"#"&amp;VLOOKUP(G573,章节关卡!$AN$3:$AO$36,2,FALSE)</f>
        <v>1603004#100#16</v>
      </c>
    </row>
    <row r="574" spans="1:17" ht="17.100000000000001" customHeight="1" x14ac:dyDescent="0.2">
      <c r="A574" s="14">
        <v>571</v>
      </c>
      <c r="B574" s="14">
        <v>3025</v>
      </c>
      <c r="C574" s="14" t="s">
        <v>1549</v>
      </c>
      <c r="D574" s="14" t="s">
        <v>969</v>
      </c>
      <c r="E574" s="14">
        <v>1</v>
      </c>
      <c r="F574" s="18">
        <f t="shared" si="25"/>
        <v>10000</v>
      </c>
      <c r="G574" s="18">
        <f>INDEX(章节关卡!$D$4:$AA$123,掉落填表!B574-3000,(掉落填表!E574-1)*4+2)</f>
        <v>1401002</v>
      </c>
      <c r="H574" s="18">
        <f t="shared" si="26"/>
        <v>1000</v>
      </c>
      <c r="L574" s="18">
        <f>INDEX(章节关卡!$D$4:$AA$123,掉落填表!B574-3000,(掉落填表!E574-1)*4+4)*$X$4</f>
        <v>1000</v>
      </c>
      <c r="P574" s="18">
        <f t="shared" si="24"/>
        <v>30250001</v>
      </c>
      <c r="Q574" s="18" t="str">
        <f>G574&amp;"#"&amp;H574&amp;"#"&amp;VLOOKUP(G574,章节关卡!$AN$3:$AO$36,2,FALSE)</f>
        <v>1401002#1000#14</v>
      </c>
    </row>
    <row r="575" spans="1:17" ht="17.100000000000001" customHeight="1" x14ac:dyDescent="0.2">
      <c r="A575" s="14">
        <v>572</v>
      </c>
      <c r="B575" s="14">
        <v>3025</v>
      </c>
      <c r="C575" s="14" t="s">
        <v>1550</v>
      </c>
      <c r="D575" s="14" t="s">
        <v>969</v>
      </c>
      <c r="E575" s="14">
        <v>2</v>
      </c>
      <c r="F575" s="18">
        <f t="shared" si="25"/>
        <v>10000</v>
      </c>
      <c r="G575" s="18">
        <f>INDEX(章节关卡!$D$4:$AA$123,掉落填表!B575-3000,(掉落填表!E575-1)*4+2)</f>
        <v>1401004</v>
      </c>
      <c r="H575" s="18">
        <f t="shared" si="26"/>
        <v>350</v>
      </c>
      <c r="L575" s="18">
        <f>INDEX(章节关卡!$D$4:$AA$123,掉落填表!B575-3000,(掉落填表!E575-1)*4+4)*$X$4</f>
        <v>350</v>
      </c>
      <c r="P575" s="18">
        <f t="shared" si="24"/>
        <v>30250002</v>
      </c>
      <c r="Q575" s="18" t="str">
        <f>G575&amp;"#"&amp;H575&amp;"#"&amp;VLOOKUP(G575,章节关卡!$AN$3:$AO$36,2,FALSE)</f>
        <v>1401004#350#14</v>
      </c>
    </row>
    <row r="576" spans="1:17" ht="17.100000000000001" customHeight="1" x14ac:dyDescent="0.2">
      <c r="A576" s="14">
        <v>573</v>
      </c>
      <c r="B576" s="14">
        <v>3025</v>
      </c>
      <c r="C576" s="14" t="s">
        <v>1551</v>
      </c>
      <c r="D576" s="14" t="s">
        <v>969</v>
      </c>
      <c r="E576" s="14">
        <v>3</v>
      </c>
      <c r="F576" s="18">
        <f t="shared" si="25"/>
        <v>10000</v>
      </c>
      <c r="G576" s="18">
        <f>INDEX(章节关卡!$D$4:$AA$123,掉落填表!B576-3000,(掉落填表!E576-1)*4+2)</f>
        <v>1603001</v>
      </c>
      <c r="H576" s="18">
        <f t="shared" si="26"/>
        <v>100</v>
      </c>
      <c r="L576" s="18">
        <f>INDEX(章节关卡!$D$4:$AA$123,掉落填表!B576-3000,(掉落填表!E576-1)*4+4)*$X$4</f>
        <v>100</v>
      </c>
      <c r="P576" s="18">
        <f t="shared" si="24"/>
        <v>30250003</v>
      </c>
      <c r="Q576" s="18" t="str">
        <f>G576&amp;"#"&amp;H576&amp;"#"&amp;VLOOKUP(G576,章节关卡!$AN$3:$AO$36,2,FALSE)</f>
        <v>1603001#100#16</v>
      </c>
    </row>
    <row r="577" spans="1:17" ht="17.100000000000001" customHeight="1" x14ac:dyDescent="0.2">
      <c r="A577" s="14">
        <v>574</v>
      </c>
      <c r="B577" s="14">
        <v>3026</v>
      </c>
      <c r="C577" s="14" t="s">
        <v>1552</v>
      </c>
      <c r="D577" s="14" t="s">
        <v>969</v>
      </c>
      <c r="E577" s="14">
        <v>1</v>
      </c>
      <c r="F577" s="18">
        <f t="shared" si="25"/>
        <v>10000</v>
      </c>
      <c r="G577" s="18">
        <f>INDEX(章节关卡!$D$4:$AA$123,掉落填表!B577-3000,(掉落填表!E577-1)*4+2)</f>
        <v>1401002</v>
      </c>
      <c r="H577" s="18">
        <f t="shared" si="26"/>
        <v>1000</v>
      </c>
      <c r="L577" s="18">
        <f>INDEX(章节关卡!$D$4:$AA$123,掉落填表!B577-3000,(掉落填表!E577-1)*4+4)*$X$4</f>
        <v>1000</v>
      </c>
      <c r="P577" s="18">
        <f t="shared" si="24"/>
        <v>30260001</v>
      </c>
      <c r="Q577" s="18" t="str">
        <f>G577&amp;"#"&amp;H577&amp;"#"&amp;VLOOKUP(G577,章节关卡!$AN$3:$AO$36,2,FALSE)</f>
        <v>1401002#1000#14</v>
      </c>
    </row>
    <row r="578" spans="1:17" ht="17.100000000000001" customHeight="1" x14ac:dyDescent="0.2">
      <c r="A578" s="14">
        <v>575</v>
      </c>
      <c r="B578" s="14">
        <v>3026</v>
      </c>
      <c r="C578" s="14" t="s">
        <v>1553</v>
      </c>
      <c r="D578" s="14" t="s">
        <v>969</v>
      </c>
      <c r="E578" s="14">
        <v>2</v>
      </c>
      <c r="F578" s="18">
        <f t="shared" si="25"/>
        <v>10000</v>
      </c>
      <c r="G578" s="18">
        <f>INDEX(章节关卡!$D$4:$AA$123,掉落填表!B578-3000,(掉落填表!E578-1)*4+2)</f>
        <v>1401003</v>
      </c>
      <c r="H578" s="18">
        <f t="shared" si="26"/>
        <v>350</v>
      </c>
      <c r="L578" s="18">
        <f>INDEX(章节关卡!$D$4:$AA$123,掉落填表!B578-3000,(掉落填表!E578-1)*4+4)*$X$4</f>
        <v>350</v>
      </c>
      <c r="P578" s="18">
        <f t="shared" si="24"/>
        <v>30260002</v>
      </c>
      <c r="Q578" s="18" t="str">
        <f>G578&amp;"#"&amp;H578&amp;"#"&amp;VLOOKUP(G578,章节关卡!$AN$3:$AO$36,2,FALSE)</f>
        <v>1401003#350#14</v>
      </c>
    </row>
    <row r="579" spans="1:17" ht="17.100000000000001" customHeight="1" x14ac:dyDescent="0.2">
      <c r="A579" s="14">
        <v>576</v>
      </c>
      <c r="B579" s="14">
        <v>3026</v>
      </c>
      <c r="C579" s="14" t="s">
        <v>1554</v>
      </c>
      <c r="D579" s="14" t="s">
        <v>969</v>
      </c>
      <c r="E579" s="14">
        <v>3</v>
      </c>
      <c r="F579" s="18">
        <f t="shared" si="25"/>
        <v>10000</v>
      </c>
      <c r="G579" s="18">
        <f>INDEX(章节关卡!$D$4:$AA$123,掉落填表!B579-3000,(掉落填表!E579-1)*4+2)</f>
        <v>1603004</v>
      </c>
      <c r="H579" s="18">
        <f t="shared" si="26"/>
        <v>100</v>
      </c>
      <c r="L579" s="18">
        <f>INDEX(章节关卡!$D$4:$AA$123,掉落填表!B579-3000,(掉落填表!E579-1)*4+4)*$X$4</f>
        <v>100</v>
      </c>
      <c r="P579" s="18">
        <f t="shared" si="24"/>
        <v>30260003</v>
      </c>
      <c r="Q579" s="18" t="str">
        <f>G579&amp;"#"&amp;H579&amp;"#"&amp;VLOOKUP(G579,章节关卡!$AN$3:$AO$36,2,FALSE)</f>
        <v>1603004#100#16</v>
      </c>
    </row>
    <row r="580" spans="1:17" ht="17.100000000000001" customHeight="1" x14ac:dyDescent="0.2">
      <c r="A580" s="14">
        <v>577</v>
      </c>
      <c r="B580" s="14">
        <v>3027</v>
      </c>
      <c r="C580" s="14" t="s">
        <v>1555</v>
      </c>
      <c r="D580" s="14" t="s">
        <v>969</v>
      </c>
      <c r="E580" s="14">
        <v>1</v>
      </c>
      <c r="F580" s="18">
        <f t="shared" si="25"/>
        <v>10000</v>
      </c>
      <c r="G580" s="18">
        <f>INDEX(章节关卡!$D$4:$AA$123,掉落填表!B580-3000,(掉落填表!E580-1)*4+2)</f>
        <v>1401002</v>
      </c>
      <c r="H580" s="18">
        <f t="shared" si="26"/>
        <v>1000</v>
      </c>
      <c r="L580" s="18">
        <f>INDEX(章节关卡!$D$4:$AA$123,掉落填表!B580-3000,(掉落填表!E580-1)*4+4)*$X$4</f>
        <v>1000</v>
      </c>
      <c r="P580" s="18">
        <f t="shared" ref="P580:P643" si="27">B580*10000+E580</f>
        <v>30270001</v>
      </c>
      <c r="Q580" s="18" t="str">
        <f>G580&amp;"#"&amp;H580&amp;"#"&amp;VLOOKUP(G580,章节关卡!$AN$3:$AO$36,2,FALSE)</f>
        <v>1401002#1000#14</v>
      </c>
    </row>
    <row r="581" spans="1:17" ht="17.100000000000001" customHeight="1" x14ac:dyDescent="0.2">
      <c r="A581" s="14">
        <v>578</v>
      </c>
      <c r="B581" s="14">
        <v>3027</v>
      </c>
      <c r="C581" s="14" t="s">
        <v>1556</v>
      </c>
      <c r="D581" s="14" t="s">
        <v>969</v>
      </c>
      <c r="E581" s="14">
        <v>2</v>
      </c>
      <c r="F581" s="18">
        <f t="shared" ref="F581:F644" si="28">IF(L581&lt;1,INT(L581*10000),10000)</f>
        <v>10000</v>
      </c>
      <c r="G581" s="18">
        <f>INDEX(章节关卡!$D$4:$AA$123,掉落填表!B581-3000,(掉落填表!E581-1)*4+2)</f>
        <v>1401004</v>
      </c>
      <c r="H581" s="18">
        <f t="shared" ref="H581:H644" si="29">IF(F581&lt;10000,1,INT(L581))</f>
        <v>350</v>
      </c>
      <c r="L581" s="18">
        <f>INDEX(章节关卡!$D$4:$AA$123,掉落填表!B581-3000,(掉落填表!E581-1)*4+4)*$X$4</f>
        <v>350</v>
      </c>
      <c r="P581" s="18">
        <f t="shared" si="27"/>
        <v>30270002</v>
      </c>
      <c r="Q581" s="18" t="str">
        <f>G581&amp;"#"&amp;H581&amp;"#"&amp;VLOOKUP(G581,章节关卡!$AN$3:$AO$36,2,FALSE)</f>
        <v>1401004#350#14</v>
      </c>
    </row>
    <row r="582" spans="1:17" ht="17.100000000000001" customHeight="1" x14ac:dyDescent="0.2">
      <c r="A582" s="14">
        <v>579</v>
      </c>
      <c r="B582" s="14">
        <v>3027</v>
      </c>
      <c r="C582" s="14" t="s">
        <v>1557</v>
      </c>
      <c r="D582" s="14" t="s">
        <v>969</v>
      </c>
      <c r="E582" s="14">
        <v>3</v>
      </c>
      <c r="F582" s="18">
        <f t="shared" si="28"/>
        <v>10000</v>
      </c>
      <c r="G582" s="18">
        <f>INDEX(章节关卡!$D$4:$AA$123,掉落填表!B582-3000,(掉落填表!E582-1)*4+2)</f>
        <v>1603001</v>
      </c>
      <c r="H582" s="18">
        <f t="shared" si="29"/>
        <v>100</v>
      </c>
      <c r="L582" s="18">
        <f>INDEX(章节关卡!$D$4:$AA$123,掉落填表!B582-3000,(掉落填表!E582-1)*4+4)*$X$4</f>
        <v>100</v>
      </c>
      <c r="P582" s="18">
        <f t="shared" si="27"/>
        <v>30270003</v>
      </c>
      <c r="Q582" s="18" t="str">
        <f>G582&amp;"#"&amp;H582&amp;"#"&amp;VLOOKUP(G582,章节关卡!$AN$3:$AO$36,2,FALSE)</f>
        <v>1603001#100#16</v>
      </c>
    </row>
    <row r="583" spans="1:17" ht="17.100000000000001" customHeight="1" x14ac:dyDescent="0.2">
      <c r="A583" s="14">
        <v>580</v>
      </c>
      <c r="B583" s="14">
        <v>3028</v>
      </c>
      <c r="C583" s="14" t="s">
        <v>1558</v>
      </c>
      <c r="D583" s="14" t="s">
        <v>969</v>
      </c>
      <c r="E583" s="14">
        <v>1</v>
      </c>
      <c r="F583" s="18">
        <f t="shared" si="28"/>
        <v>10000</v>
      </c>
      <c r="G583" s="18">
        <f>INDEX(章节关卡!$D$4:$AA$123,掉落填表!B583-3000,(掉落填表!E583-1)*4+2)</f>
        <v>1401002</v>
      </c>
      <c r="H583" s="18">
        <f t="shared" si="29"/>
        <v>1000</v>
      </c>
      <c r="L583" s="18">
        <f>INDEX(章节关卡!$D$4:$AA$123,掉落填表!B583-3000,(掉落填表!E583-1)*4+4)*$X$4</f>
        <v>1000</v>
      </c>
      <c r="P583" s="18">
        <f t="shared" si="27"/>
        <v>30280001</v>
      </c>
      <c r="Q583" s="18" t="str">
        <f>G583&amp;"#"&amp;H583&amp;"#"&amp;VLOOKUP(G583,章节关卡!$AN$3:$AO$36,2,FALSE)</f>
        <v>1401002#1000#14</v>
      </c>
    </row>
    <row r="584" spans="1:17" ht="17.100000000000001" customHeight="1" x14ac:dyDescent="0.2">
      <c r="A584" s="14">
        <v>581</v>
      </c>
      <c r="B584" s="14">
        <v>3028</v>
      </c>
      <c r="C584" s="14" t="s">
        <v>1559</v>
      </c>
      <c r="D584" s="14" t="s">
        <v>969</v>
      </c>
      <c r="E584" s="14">
        <v>2</v>
      </c>
      <c r="F584" s="18">
        <f t="shared" si="28"/>
        <v>10000</v>
      </c>
      <c r="G584" s="18">
        <f>INDEX(章节关卡!$D$4:$AA$123,掉落填表!B584-3000,(掉落填表!E584-1)*4+2)</f>
        <v>1401003</v>
      </c>
      <c r="H584" s="18">
        <f t="shared" si="29"/>
        <v>350</v>
      </c>
      <c r="L584" s="18">
        <f>INDEX(章节关卡!$D$4:$AA$123,掉落填表!B584-3000,(掉落填表!E584-1)*4+4)*$X$4</f>
        <v>350</v>
      </c>
      <c r="P584" s="18">
        <f t="shared" si="27"/>
        <v>30280002</v>
      </c>
      <c r="Q584" s="18" t="str">
        <f>G584&amp;"#"&amp;H584&amp;"#"&amp;VLOOKUP(G584,章节关卡!$AN$3:$AO$36,2,FALSE)</f>
        <v>1401003#350#14</v>
      </c>
    </row>
    <row r="585" spans="1:17" ht="17.100000000000001" customHeight="1" x14ac:dyDescent="0.2">
      <c r="A585" s="14">
        <v>582</v>
      </c>
      <c r="B585" s="14">
        <v>3028</v>
      </c>
      <c r="C585" s="14" t="s">
        <v>1560</v>
      </c>
      <c r="D585" s="14" t="s">
        <v>969</v>
      </c>
      <c r="E585" s="14">
        <v>3</v>
      </c>
      <c r="F585" s="18">
        <f t="shared" si="28"/>
        <v>10000</v>
      </c>
      <c r="G585" s="18">
        <f>INDEX(章节关卡!$D$4:$AA$123,掉落填表!B585-3000,(掉落填表!E585-1)*4+2)</f>
        <v>1603004</v>
      </c>
      <c r="H585" s="18">
        <f t="shared" si="29"/>
        <v>100</v>
      </c>
      <c r="L585" s="18">
        <f>INDEX(章节关卡!$D$4:$AA$123,掉落填表!B585-3000,(掉落填表!E585-1)*4+4)*$X$4</f>
        <v>100</v>
      </c>
      <c r="P585" s="18">
        <f t="shared" si="27"/>
        <v>30280003</v>
      </c>
      <c r="Q585" s="18" t="str">
        <f>G585&amp;"#"&amp;H585&amp;"#"&amp;VLOOKUP(G585,章节关卡!$AN$3:$AO$36,2,FALSE)</f>
        <v>1603004#100#16</v>
      </c>
    </row>
    <row r="586" spans="1:17" ht="17.100000000000001" customHeight="1" x14ac:dyDescent="0.2">
      <c r="A586" s="14">
        <v>583</v>
      </c>
      <c r="B586" s="14">
        <v>3029</v>
      </c>
      <c r="C586" s="14" t="s">
        <v>1561</v>
      </c>
      <c r="D586" s="14" t="s">
        <v>969</v>
      </c>
      <c r="E586" s="14">
        <v>1</v>
      </c>
      <c r="F586" s="18">
        <f t="shared" si="28"/>
        <v>10000</v>
      </c>
      <c r="G586" s="18">
        <f>INDEX(章节关卡!$D$4:$AA$123,掉落填表!B586-3000,(掉落填表!E586-1)*4+2)</f>
        <v>1401002</v>
      </c>
      <c r="H586" s="18">
        <f t="shared" si="29"/>
        <v>1000</v>
      </c>
      <c r="L586" s="18">
        <f>INDEX(章节关卡!$D$4:$AA$123,掉落填表!B586-3000,(掉落填表!E586-1)*4+4)*$X$4</f>
        <v>1000</v>
      </c>
      <c r="P586" s="18">
        <f t="shared" si="27"/>
        <v>30290001</v>
      </c>
      <c r="Q586" s="18" t="str">
        <f>G586&amp;"#"&amp;H586&amp;"#"&amp;VLOOKUP(G586,章节关卡!$AN$3:$AO$36,2,FALSE)</f>
        <v>1401002#1000#14</v>
      </c>
    </row>
    <row r="587" spans="1:17" ht="17.100000000000001" customHeight="1" x14ac:dyDescent="0.2">
      <c r="A587" s="14">
        <v>584</v>
      </c>
      <c r="B587" s="14">
        <v>3029</v>
      </c>
      <c r="C587" s="14" t="s">
        <v>1562</v>
      </c>
      <c r="D587" s="14" t="s">
        <v>969</v>
      </c>
      <c r="E587" s="14">
        <v>2</v>
      </c>
      <c r="F587" s="18">
        <f t="shared" si="28"/>
        <v>10000</v>
      </c>
      <c r="G587" s="18">
        <f>INDEX(章节关卡!$D$4:$AA$123,掉落填表!B587-3000,(掉落填表!E587-1)*4+2)</f>
        <v>1401004</v>
      </c>
      <c r="H587" s="18">
        <f t="shared" si="29"/>
        <v>350</v>
      </c>
      <c r="L587" s="18">
        <f>INDEX(章节关卡!$D$4:$AA$123,掉落填表!B587-3000,(掉落填表!E587-1)*4+4)*$X$4</f>
        <v>350</v>
      </c>
      <c r="P587" s="18">
        <f t="shared" si="27"/>
        <v>30290002</v>
      </c>
      <c r="Q587" s="18" t="str">
        <f>G587&amp;"#"&amp;H587&amp;"#"&amp;VLOOKUP(G587,章节关卡!$AN$3:$AO$36,2,FALSE)</f>
        <v>1401004#350#14</v>
      </c>
    </row>
    <row r="588" spans="1:17" ht="17.100000000000001" customHeight="1" x14ac:dyDescent="0.2">
      <c r="A588" s="14">
        <v>585</v>
      </c>
      <c r="B588" s="14">
        <v>3029</v>
      </c>
      <c r="C588" s="14" t="s">
        <v>1563</v>
      </c>
      <c r="D588" s="14" t="s">
        <v>969</v>
      </c>
      <c r="E588" s="14">
        <v>3</v>
      </c>
      <c r="F588" s="18">
        <f t="shared" si="28"/>
        <v>10000</v>
      </c>
      <c r="G588" s="18">
        <f>INDEX(章节关卡!$D$4:$AA$123,掉落填表!B588-3000,(掉落填表!E588-1)*4+2)</f>
        <v>1401003</v>
      </c>
      <c r="H588" s="18">
        <f t="shared" si="29"/>
        <v>350</v>
      </c>
      <c r="L588" s="18">
        <f>INDEX(章节关卡!$D$4:$AA$123,掉落填表!B588-3000,(掉落填表!E588-1)*4+4)*$X$4</f>
        <v>350</v>
      </c>
      <c r="P588" s="18">
        <f t="shared" si="27"/>
        <v>30290003</v>
      </c>
      <c r="Q588" s="18" t="str">
        <f>G588&amp;"#"&amp;H588&amp;"#"&amp;VLOOKUP(G588,章节关卡!$AN$3:$AO$36,2,FALSE)</f>
        <v>1401003#350#14</v>
      </c>
    </row>
    <row r="589" spans="1:17" ht="17.100000000000001" customHeight="1" x14ac:dyDescent="0.2">
      <c r="A589" s="14">
        <v>586</v>
      </c>
      <c r="B589" s="14">
        <v>3030</v>
      </c>
      <c r="C589" s="14" t="s">
        <v>1564</v>
      </c>
      <c r="D589" s="14" t="s">
        <v>969</v>
      </c>
      <c r="E589" s="14">
        <v>1</v>
      </c>
      <c r="F589" s="18">
        <f t="shared" si="28"/>
        <v>10000</v>
      </c>
      <c r="G589" s="18">
        <f>INDEX(章节关卡!$D$4:$AA$123,掉落填表!B589-3000,(掉落填表!E589-1)*4+2)</f>
        <v>1401002</v>
      </c>
      <c r="H589" s="18">
        <f t="shared" si="29"/>
        <v>1000</v>
      </c>
      <c r="L589" s="18">
        <f>INDEX(章节关卡!$D$4:$AA$123,掉落填表!B589-3000,(掉落填表!E589-1)*4+4)*$X$4</f>
        <v>1000</v>
      </c>
      <c r="P589" s="18">
        <f t="shared" si="27"/>
        <v>30300001</v>
      </c>
      <c r="Q589" s="18" t="str">
        <f>G589&amp;"#"&amp;H589&amp;"#"&amp;VLOOKUP(G589,章节关卡!$AN$3:$AO$36,2,FALSE)</f>
        <v>1401002#1000#14</v>
      </c>
    </row>
    <row r="590" spans="1:17" ht="17.100000000000001" customHeight="1" x14ac:dyDescent="0.2">
      <c r="A590" s="14">
        <v>587</v>
      </c>
      <c r="B590" s="14">
        <v>3030</v>
      </c>
      <c r="C590" s="14" t="s">
        <v>1565</v>
      </c>
      <c r="D590" s="14" t="s">
        <v>969</v>
      </c>
      <c r="E590" s="14">
        <v>2</v>
      </c>
      <c r="F590" s="18">
        <f t="shared" si="28"/>
        <v>10000</v>
      </c>
      <c r="G590" s="18">
        <f>INDEX(章节关卡!$D$4:$AA$123,掉落填表!B590-3000,(掉落填表!E590-1)*4+2)</f>
        <v>1603004</v>
      </c>
      <c r="H590" s="18">
        <f t="shared" si="29"/>
        <v>100</v>
      </c>
      <c r="L590" s="18">
        <f>INDEX(章节关卡!$D$4:$AA$123,掉落填表!B590-3000,(掉落填表!E590-1)*4+4)*$X$4</f>
        <v>100</v>
      </c>
      <c r="P590" s="18">
        <f t="shared" si="27"/>
        <v>30300002</v>
      </c>
      <c r="Q590" s="18" t="str">
        <f>G590&amp;"#"&amp;H590&amp;"#"&amp;VLOOKUP(G590,章节关卡!$AN$3:$AO$36,2,FALSE)</f>
        <v>1603004#100#16</v>
      </c>
    </row>
    <row r="591" spans="1:17" ht="17.100000000000001" customHeight="1" x14ac:dyDescent="0.2">
      <c r="A591" s="14">
        <v>588</v>
      </c>
      <c r="B591" s="14">
        <v>3030</v>
      </c>
      <c r="C591" s="14" t="s">
        <v>1566</v>
      </c>
      <c r="D591" s="14" t="s">
        <v>969</v>
      </c>
      <c r="E591" s="14">
        <v>3</v>
      </c>
      <c r="F591" s="18">
        <f t="shared" si="28"/>
        <v>10000</v>
      </c>
      <c r="G591" s="18">
        <f>INDEX(章节关卡!$D$4:$AA$123,掉落填表!B591-3000,(掉落填表!E591-1)*4+2)</f>
        <v>1603001</v>
      </c>
      <c r="H591" s="18">
        <f t="shared" si="29"/>
        <v>100</v>
      </c>
      <c r="L591" s="18">
        <f>INDEX(章节关卡!$D$4:$AA$123,掉落填表!B591-3000,(掉落填表!E591-1)*4+4)*$X$4</f>
        <v>100</v>
      </c>
      <c r="P591" s="18">
        <f t="shared" si="27"/>
        <v>30300003</v>
      </c>
      <c r="Q591" s="18" t="str">
        <f>G591&amp;"#"&amp;H591&amp;"#"&amp;VLOOKUP(G591,章节关卡!$AN$3:$AO$36,2,FALSE)</f>
        <v>1603001#100#16</v>
      </c>
    </row>
    <row r="592" spans="1:17" ht="17.100000000000001" customHeight="1" x14ac:dyDescent="0.2">
      <c r="A592" s="14">
        <v>589</v>
      </c>
      <c r="B592" s="14">
        <v>3031</v>
      </c>
      <c r="C592" s="14" t="s">
        <v>1567</v>
      </c>
      <c r="D592" s="14" t="s">
        <v>969</v>
      </c>
      <c r="E592" s="14">
        <v>1</v>
      </c>
      <c r="F592" s="18">
        <f t="shared" si="28"/>
        <v>10000</v>
      </c>
      <c r="G592" s="18">
        <f>INDEX(章节关卡!$D$4:$AA$123,掉落填表!B592-3000,(掉落填表!E592-1)*4+2)</f>
        <v>1401002</v>
      </c>
      <c r="H592" s="18">
        <f t="shared" si="29"/>
        <v>1250</v>
      </c>
      <c r="L592" s="18">
        <f>INDEX(章节关卡!$D$4:$AA$123,掉落填表!B592-3000,(掉落填表!E592-1)*4+4)*$X$4</f>
        <v>1250</v>
      </c>
      <c r="P592" s="18">
        <f t="shared" si="27"/>
        <v>30310001</v>
      </c>
      <c r="Q592" s="18" t="str">
        <f>G592&amp;"#"&amp;H592&amp;"#"&amp;VLOOKUP(G592,章节关卡!$AN$3:$AO$36,2,FALSE)</f>
        <v>1401002#1250#14</v>
      </c>
    </row>
    <row r="593" spans="1:17" ht="17.100000000000001" customHeight="1" x14ac:dyDescent="0.2">
      <c r="A593" s="14">
        <v>590</v>
      </c>
      <c r="B593" s="14">
        <v>3031</v>
      </c>
      <c r="C593" s="14" t="s">
        <v>1568</v>
      </c>
      <c r="D593" s="14" t="s">
        <v>969</v>
      </c>
      <c r="E593" s="14">
        <v>2</v>
      </c>
      <c r="F593" s="18">
        <f t="shared" si="28"/>
        <v>10000</v>
      </c>
      <c r="G593" s="18">
        <f>INDEX(章节关卡!$D$4:$AA$123,掉落填表!B593-3000,(掉落填表!E593-1)*4+2)</f>
        <v>1401003</v>
      </c>
      <c r="H593" s="18">
        <f t="shared" si="29"/>
        <v>400</v>
      </c>
      <c r="L593" s="18">
        <f>INDEX(章节关卡!$D$4:$AA$123,掉落填表!B593-3000,(掉落填表!E593-1)*4+4)*$X$4</f>
        <v>400</v>
      </c>
      <c r="P593" s="18">
        <f t="shared" si="27"/>
        <v>30310002</v>
      </c>
      <c r="Q593" s="18" t="str">
        <f>G593&amp;"#"&amp;H593&amp;"#"&amp;VLOOKUP(G593,章节关卡!$AN$3:$AO$36,2,FALSE)</f>
        <v>1401003#400#14</v>
      </c>
    </row>
    <row r="594" spans="1:17" ht="17.100000000000001" customHeight="1" x14ac:dyDescent="0.2">
      <c r="A594" s="14">
        <v>591</v>
      </c>
      <c r="B594" s="14">
        <v>3031</v>
      </c>
      <c r="C594" s="14" t="s">
        <v>1569</v>
      </c>
      <c r="D594" s="14" t="s">
        <v>969</v>
      </c>
      <c r="E594" s="14">
        <v>3</v>
      </c>
      <c r="F594" s="18">
        <f t="shared" si="28"/>
        <v>10000</v>
      </c>
      <c r="G594" s="18">
        <f>INDEX(章节关卡!$D$4:$AA$123,掉落填表!B594-3000,(掉落填表!E594-1)*4+2)</f>
        <v>1603005</v>
      </c>
      <c r="H594" s="18">
        <f t="shared" si="29"/>
        <v>25</v>
      </c>
      <c r="L594" s="18">
        <f>INDEX(章节关卡!$D$4:$AA$123,掉落填表!B594-3000,(掉落填表!E594-1)*4+4)*$X$4</f>
        <v>25</v>
      </c>
      <c r="P594" s="18">
        <f t="shared" si="27"/>
        <v>30310003</v>
      </c>
      <c r="Q594" s="18" t="str">
        <f>G594&amp;"#"&amp;H594&amp;"#"&amp;VLOOKUP(G594,章节关卡!$AN$3:$AO$36,2,FALSE)</f>
        <v>1603005#25#16</v>
      </c>
    </row>
    <row r="595" spans="1:17" ht="17.100000000000001" customHeight="1" x14ac:dyDescent="0.2">
      <c r="A595" s="14">
        <v>592</v>
      </c>
      <c r="B595" s="14">
        <v>3031</v>
      </c>
      <c r="C595" s="14" t="s">
        <v>1570</v>
      </c>
      <c r="D595" s="14" t="s">
        <v>969</v>
      </c>
      <c r="E595" s="14">
        <v>4</v>
      </c>
      <c r="F595" s="18">
        <f t="shared" si="28"/>
        <v>10000</v>
      </c>
      <c r="G595" s="18">
        <f>INDEX(章节关卡!$D$4:$AA$123,掉落填表!B595-3000,(掉落填表!E595-1)*4+2)</f>
        <v>1603007</v>
      </c>
      <c r="H595" s="18">
        <f t="shared" si="29"/>
        <v>5</v>
      </c>
      <c r="L595" s="18">
        <f>INDEX(章节关卡!$D$4:$AA$123,掉落填表!B595-3000,(掉落填表!E595-1)*4+4)*$X$4</f>
        <v>5</v>
      </c>
      <c r="P595" s="18">
        <f t="shared" si="27"/>
        <v>30310004</v>
      </c>
      <c r="Q595" s="18" t="str">
        <f>G595&amp;"#"&amp;H595&amp;"#"&amp;VLOOKUP(G595,章节关卡!$AN$3:$AO$36,2,FALSE)</f>
        <v>1603007#5#16</v>
      </c>
    </row>
    <row r="596" spans="1:17" ht="17.100000000000001" customHeight="1" x14ac:dyDescent="0.2">
      <c r="A596" s="14">
        <v>593</v>
      </c>
      <c r="B596" s="14">
        <v>3032</v>
      </c>
      <c r="C596" s="14" t="s">
        <v>1571</v>
      </c>
      <c r="D596" s="14" t="s">
        <v>969</v>
      </c>
      <c r="E596" s="14">
        <v>1</v>
      </c>
      <c r="F596" s="18">
        <f t="shared" si="28"/>
        <v>10000</v>
      </c>
      <c r="G596" s="18">
        <f>INDEX(章节关卡!$D$4:$AA$123,掉落填表!B596-3000,(掉落填表!E596-1)*4+2)</f>
        <v>1401002</v>
      </c>
      <c r="H596" s="18">
        <f t="shared" si="29"/>
        <v>1250</v>
      </c>
      <c r="L596" s="18">
        <f>INDEX(章节关卡!$D$4:$AA$123,掉落填表!B596-3000,(掉落填表!E596-1)*4+4)*$X$4</f>
        <v>1250</v>
      </c>
      <c r="P596" s="18">
        <f t="shared" si="27"/>
        <v>30320001</v>
      </c>
      <c r="Q596" s="18" t="str">
        <f>G596&amp;"#"&amp;H596&amp;"#"&amp;VLOOKUP(G596,章节关卡!$AN$3:$AO$36,2,FALSE)</f>
        <v>1401002#1250#14</v>
      </c>
    </row>
    <row r="597" spans="1:17" ht="17.100000000000001" customHeight="1" x14ac:dyDescent="0.2">
      <c r="A597" s="14">
        <v>594</v>
      </c>
      <c r="B597" s="14">
        <v>3032</v>
      </c>
      <c r="C597" s="14" t="s">
        <v>1572</v>
      </c>
      <c r="D597" s="14" t="s">
        <v>969</v>
      </c>
      <c r="E597" s="14">
        <v>2</v>
      </c>
      <c r="F597" s="18">
        <f t="shared" si="28"/>
        <v>10000</v>
      </c>
      <c r="G597" s="18">
        <f>INDEX(章节关卡!$D$4:$AA$123,掉落填表!B597-3000,(掉落填表!E597-1)*4+2)</f>
        <v>1401004</v>
      </c>
      <c r="H597" s="18">
        <f t="shared" si="29"/>
        <v>400</v>
      </c>
      <c r="L597" s="18">
        <f>INDEX(章节关卡!$D$4:$AA$123,掉落填表!B597-3000,(掉落填表!E597-1)*4+4)*$X$4</f>
        <v>400</v>
      </c>
      <c r="P597" s="18">
        <f t="shared" si="27"/>
        <v>30320002</v>
      </c>
      <c r="Q597" s="18" t="str">
        <f>G597&amp;"#"&amp;H597&amp;"#"&amp;VLOOKUP(G597,章节关卡!$AN$3:$AO$36,2,FALSE)</f>
        <v>1401004#400#14</v>
      </c>
    </row>
    <row r="598" spans="1:17" ht="17.100000000000001" customHeight="1" x14ac:dyDescent="0.2">
      <c r="A598" s="14">
        <v>595</v>
      </c>
      <c r="B598" s="14">
        <v>3032</v>
      </c>
      <c r="C598" s="14" t="s">
        <v>1573</v>
      </c>
      <c r="D598" s="14" t="s">
        <v>969</v>
      </c>
      <c r="E598" s="14">
        <v>3</v>
      </c>
      <c r="F598" s="18">
        <f t="shared" si="28"/>
        <v>10000</v>
      </c>
      <c r="G598" s="18">
        <f>INDEX(章节关卡!$D$4:$AA$123,掉落填表!B598-3000,(掉落填表!E598-1)*4+2)</f>
        <v>1603002</v>
      </c>
      <c r="H598" s="18">
        <f t="shared" si="29"/>
        <v>25</v>
      </c>
      <c r="L598" s="18">
        <f>INDEX(章节关卡!$D$4:$AA$123,掉落填表!B598-3000,(掉落填表!E598-1)*4+4)*$X$4</f>
        <v>25</v>
      </c>
      <c r="P598" s="18">
        <f t="shared" si="27"/>
        <v>30320003</v>
      </c>
      <c r="Q598" s="18" t="str">
        <f>G598&amp;"#"&amp;H598&amp;"#"&amp;VLOOKUP(G598,章节关卡!$AN$3:$AO$36,2,FALSE)</f>
        <v>1603002#25#16</v>
      </c>
    </row>
    <row r="599" spans="1:17" ht="17.100000000000001" customHeight="1" x14ac:dyDescent="0.2">
      <c r="A599" s="14">
        <v>596</v>
      </c>
      <c r="B599" s="14">
        <v>3032</v>
      </c>
      <c r="C599" s="14" t="s">
        <v>1574</v>
      </c>
      <c r="D599" s="14" t="s">
        <v>969</v>
      </c>
      <c r="E599" s="14">
        <v>4</v>
      </c>
      <c r="F599" s="18">
        <f t="shared" si="28"/>
        <v>10000</v>
      </c>
      <c r="G599" s="18">
        <f>INDEX(章节关卡!$D$4:$AA$123,掉落填表!B599-3000,(掉落填表!E599-1)*4+2)</f>
        <v>1603009</v>
      </c>
      <c r="H599" s="18">
        <f t="shared" si="29"/>
        <v>5</v>
      </c>
      <c r="L599" s="18">
        <f>INDEX(章节关卡!$D$4:$AA$123,掉落填表!B599-3000,(掉落填表!E599-1)*4+4)*$X$4</f>
        <v>5</v>
      </c>
      <c r="P599" s="18">
        <f t="shared" si="27"/>
        <v>30320004</v>
      </c>
      <c r="Q599" s="18" t="str">
        <f>G599&amp;"#"&amp;H599&amp;"#"&amp;VLOOKUP(G599,章节关卡!$AN$3:$AO$36,2,FALSE)</f>
        <v>1603009#5#16</v>
      </c>
    </row>
    <row r="600" spans="1:17" ht="17.100000000000001" customHeight="1" x14ac:dyDescent="0.2">
      <c r="A600" s="14">
        <v>597</v>
      </c>
      <c r="B600" s="14">
        <v>3033</v>
      </c>
      <c r="C600" s="14" t="s">
        <v>1575</v>
      </c>
      <c r="D600" s="14" t="s">
        <v>969</v>
      </c>
      <c r="E600" s="14">
        <v>1</v>
      </c>
      <c r="F600" s="18">
        <f t="shared" si="28"/>
        <v>10000</v>
      </c>
      <c r="G600" s="18">
        <f>INDEX(章节关卡!$D$4:$AA$123,掉落填表!B600-3000,(掉落填表!E600-1)*4+2)</f>
        <v>1401002</v>
      </c>
      <c r="H600" s="18">
        <f t="shared" si="29"/>
        <v>1250</v>
      </c>
      <c r="L600" s="18">
        <f>INDEX(章节关卡!$D$4:$AA$123,掉落填表!B600-3000,(掉落填表!E600-1)*4+4)*$X$4</f>
        <v>1250</v>
      </c>
      <c r="P600" s="18">
        <f t="shared" si="27"/>
        <v>30330001</v>
      </c>
      <c r="Q600" s="18" t="str">
        <f>G600&amp;"#"&amp;H600&amp;"#"&amp;VLOOKUP(G600,章节关卡!$AN$3:$AO$36,2,FALSE)</f>
        <v>1401002#1250#14</v>
      </c>
    </row>
    <row r="601" spans="1:17" ht="17.100000000000001" customHeight="1" x14ac:dyDescent="0.2">
      <c r="A601" s="14">
        <v>598</v>
      </c>
      <c r="B601" s="14">
        <v>3033</v>
      </c>
      <c r="C601" s="14" t="s">
        <v>1576</v>
      </c>
      <c r="D601" s="14" t="s">
        <v>969</v>
      </c>
      <c r="E601" s="14">
        <v>2</v>
      </c>
      <c r="F601" s="18">
        <f t="shared" si="28"/>
        <v>10000</v>
      </c>
      <c r="G601" s="18">
        <f>INDEX(章节关卡!$D$4:$AA$123,掉落填表!B601-3000,(掉落填表!E601-1)*4+2)</f>
        <v>1603013</v>
      </c>
      <c r="H601" s="18">
        <f t="shared" si="29"/>
        <v>5</v>
      </c>
      <c r="L601" s="18">
        <f>INDEX(章节关卡!$D$4:$AA$123,掉落填表!B601-3000,(掉落填表!E601-1)*4+4)*$X$4</f>
        <v>5</v>
      </c>
      <c r="P601" s="18">
        <f t="shared" si="27"/>
        <v>30330002</v>
      </c>
      <c r="Q601" s="18" t="str">
        <f>G601&amp;"#"&amp;H601&amp;"#"&amp;VLOOKUP(G601,章节关卡!$AN$3:$AO$36,2,FALSE)</f>
        <v>1603013#5#16</v>
      </c>
    </row>
    <row r="602" spans="1:17" ht="17.100000000000001" customHeight="1" x14ac:dyDescent="0.2">
      <c r="A602" s="14">
        <v>599</v>
      </c>
      <c r="B602" s="14">
        <v>3033</v>
      </c>
      <c r="C602" s="14" t="s">
        <v>1577</v>
      </c>
      <c r="D602" s="14" t="s">
        <v>969</v>
      </c>
      <c r="E602" s="14">
        <v>3</v>
      </c>
      <c r="F602" s="18">
        <f t="shared" si="28"/>
        <v>10000</v>
      </c>
      <c r="G602" s="18">
        <f>INDEX(章节关卡!$D$4:$AA$123,掉落填表!B602-3000,(掉落填表!E602-1)*4+2)</f>
        <v>1603015</v>
      </c>
      <c r="H602" s="18">
        <f t="shared" si="29"/>
        <v>5</v>
      </c>
      <c r="L602" s="18">
        <f>INDEX(章节关卡!$D$4:$AA$123,掉落填表!B602-3000,(掉落填表!E602-1)*4+4)*$X$4</f>
        <v>5</v>
      </c>
      <c r="P602" s="18">
        <f t="shared" si="27"/>
        <v>30330003</v>
      </c>
      <c r="Q602" s="18" t="str">
        <f>G602&amp;"#"&amp;H602&amp;"#"&amp;VLOOKUP(G602,章节关卡!$AN$3:$AO$36,2,FALSE)</f>
        <v>1603015#5#16</v>
      </c>
    </row>
    <row r="603" spans="1:17" ht="17.100000000000001" customHeight="1" x14ac:dyDescent="0.2">
      <c r="A603" s="14">
        <v>600</v>
      </c>
      <c r="B603" s="14">
        <v>3033</v>
      </c>
      <c r="C603" s="14" t="s">
        <v>1578</v>
      </c>
      <c r="D603" s="14" t="s">
        <v>969</v>
      </c>
      <c r="E603" s="14">
        <v>4</v>
      </c>
      <c r="F603" s="18">
        <f t="shared" si="28"/>
        <v>10000</v>
      </c>
      <c r="G603" s="18">
        <f>INDEX(章节关卡!$D$4:$AA$123,掉落填表!B603-3000,(掉落填表!E603-1)*4+2)</f>
        <v>1603011</v>
      </c>
      <c r="H603" s="18">
        <f t="shared" si="29"/>
        <v>5</v>
      </c>
      <c r="L603" s="18">
        <f>INDEX(章节关卡!$D$4:$AA$123,掉落填表!B603-3000,(掉落填表!E603-1)*4+4)*$X$4</f>
        <v>5</v>
      </c>
      <c r="P603" s="18">
        <f t="shared" si="27"/>
        <v>30330004</v>
      </c>
      <c r="Q603" s="18" t="str">
        <f>G603&amp;"#"&amp;H603&amp;"#"&amp;VLOOKUP(G603,章节关卡!$AN$3:$AO$36,2,FALSE)</f>
        <v>1603011#5#16</v>
      </c>
    </row>
    <row r="604" spans="1:17" ht="17.100000000000001" customHeight="1" x14ac:dyDescent="0.2">
      <c r="A604" s="14">
        <v>601</v>
      </c>
      <c r="B604" s="14">
        <v>3034</v>
      </c>
      <c r="C604" s="14" t="s">
        <v>1579</v>
      </c>
      <c r="D604" s="14" t="s">
        <v>969</v>
      </c>
      <c r="E604" s="14">
        <v>1</v>
      </c>
      <c r="F604" s="18">
        <f t="shared" si="28"/>
        <v>10000</v>
      </c>
      <c r="G604" s="18">
        <f>INDEX(章节关卡!$D$4:$AA$123,掉落填表!B604-3000,(掉落填表!E604-1)*4+2)</f>
        <v>1401002</v>
      </c>
      <c r="H604" s="18">
        <f t="shared" si="29"/>
        <v>1250</v>
      </c>
      <c r="L604" s="18">
        <f>INDEX(章节关卡!$D$4:$AA$123,掉落填表!B604-3000,(掉落填表!E604-1)*4+4)*$X$4</f>
        <v>1250</v>
      </c>
      <c r="P604" s="18">
        <f t="shared" si="27"/>
        <v>30340001</v>
      </c>
      <c r="Q604" s="18" t="str">
        <f>G604&amp;"#"&amp;H604&amp;"#"&amp;VLOOKUP(G604,章节关卡!$AN$3:$AO$36,2,FALSE)</f>
        <v>1401002#1250#14</v>
      </c>
    </row>
    <row r="605" spans="1:17" ht="17.100000000000001" customHeight="1" x14ac:dyDescent="0.2">
      <c r="A605" s="14">
        <v>602</v>
      </c>
      <c r="B605" s="14">
        <v>3034</v>
      </c>
      <c r="C605" s="14" t="s">
        <v>1580</v>
      </c>
      <c r="D605" s="14" t="s">
        <v>969</v>
      </c>
      <c r="E605" s="14">
        <v>2</v>
      </c>
      <c r="F605" s="18">
        <f t="shared" si="28"/>
        <v>10000</v>
      </c>
      <c r="G605" s="18">
        <f>INDEX(章节关卡!$D$4:$AA$123,掉落填表!B605-3000,(掉落填表!E605-1)*4+2)</f>
        <v>1401003</v>
      </c>
      <c r="H605" s="18">
        <f t="shared" si="29"/>
        <v>400</v>
      </c>
      <c r="L605" s="18">
        <f>INDEX(章节关卡!$D$4:$AA$123,掉落填表!B605-3000,(掉落填表!E605-1)*4+4)*$X$4</f>
        <v>400</v>
      </c>
      <c r="P605" s="18">
        <f t="shared" si="27"/>
        <v>30340002</v>
      </c>
      <c r="Q605" s="18" t="str">
        <f>G605&amp;"#"&amp;H605&amp;"#"&amp;VLOOKUP(G605,章节关卡!$AN$3:$AO$36,2,FALSE)</f>
        <v>1401003#400#14</v>
      </c>
    </row>
    <row r="606" spans="1:17" ht="17.100000000000001" customHeight="1" x14ac:dyDescent="0.2">
      <c r="A606" s="14">
        <v>603</v>
      </c>
      <c r="B606" s="14">
        <v>3034</v>
      </c>
      <c r="C606" s="14" t="s">
        <v>1581</v>
      </c>
      <c r="D606" s="14" t="s">
        <v>969</v>
      </c>
      <c r="E606" s="14">
        <v>3</v>
      </c>
      <c r="F606" s="18">
        <f t="shared" si="28"/>
        <v>10000</v>
      </c>
      <c r="G606" s="18">
        <f>INDEX(章节关卡!$D$4:$AA$123,掉落填表!B606-3000,(掉落填表!E606-1)*4+2)</f>
        <v>1603005</v>
      </c>
      <c r="H606" s="18">
        <f t="shared" si="29"/>
        <v>25</v>
      </c>
      <c r="L606" s="18">
        <f>INDEX(章节关卡!$D$4:$AA$123,掉落填表!B606-3000,(掉落填表!E606-1)*4+4)*$X$4</f>
        <v>25</v>
      </c>
      <c r="P606" s="18">
        <f t="shared" si="27"/>
        <v>30340003</v>
      </c>
      <c r="Q606" s="18" t="str">
        <f>G606&amp;"#"&amp;H606&amp;"#"&amp;VLOOKUP(G606,章节关卡!$AN$3:$AO$36,2,FALSE)</f>
        <v>1603005#25#16</v>
      </c>
    </row>
    <row r="607" spans="1:17" ht="17.100000000000001" customHeight="1" x14ac:dyDescent="0.2">
      <c r="A607" s="14">
        <v>604</v>
      </c>
      <c r="B607" s="14">
        <v>3034</v>
      </c>
      <c r="C607" s="14" t="s">
        <v>1582</v>
      </c>
      <c r="D607" s="14" t="s">
        <v>969</v>
      </c>
      <c r="E607" s="14">
        <v>4</v>
      </c>
      <c r="F607" s="18">
        <f t="shared" si="28"/>
        <v>10000</v>
      </c>
      <c r="G607" s="18">
        <f>INDEX(章节关卡!$D$4:$AA$123,掉落填表!B607-3000,(掉落填表!E607-1)*4+2)</f>
        <v>1603013</v>
      </c>
      <c r="H607" s="18">
        <f t="shared" si="29"/>
        <v>5</v>
      </c>
      <c r="L607" s="18">
        <f>INDEX(章节关卡!$D$4:$AA$123,掉落填表!B607-3000,(掉落填表!E607-1)*4+4)*$X$4</f>
        <v>5</v>
      </c>
      <c r="P607" s="18">
        <f t="shared" si="27"/>
        <v>30340004</v>
      </c>
      <c r="Q607" s="18" t="str">
        <f>G607&amp;"#"&amp;H607&amp;"#"&amp;VLOOKUP(G607,章节关卡!$AN$3:$AO$36,2,FALSE)</f>
        <v>1603013#5#16</v>
      </c>
    </row>
    <row r="608" spans="1:17" ht="17.100000000000001" customHeight="1" x14ac:dyDescent="0.2">
      <c r="A608" s="14">
        <v>605</v>
      </c>
      <c r="B608" s="14">
        <v>3035</v>
      </c>
      <c r="C608" s="14" t="s">
        <v>1583</v>
      </c>
      <c r="D608" s="14" t="s">
        <v>969</v>
      </c>
      <c r="E608" s="14">
        <v>1</v>
      </c>
      <c r="F608" s="18">
        <f t="shared" si="28"/>
        <v>10000</v>
      </c>
      <c r="G608" s="18">
        <f>INDEX(章节关卡!$D$4:$AA$123,掉落填表!B608-3000,(掉落填表!E608-1)*4+2)</f>
        <v>1401002</v>
      </c>
      <c r="H608" s="18">
        <f t="shared" si="29"/>
        <v>1250</v>
      </c>
      <c r="L608" s="18">
        <f>INDEX(章节关卡!$D$4:$AA$123,掉落填表!B608-3000,(掉落填表!E608-1)*4+4)*$X$4</f>
        <v>1250</v>
      </c>
      <c r="P608" s="18">
        <f t="shared" si="27"/>
        <v>30350001</v>
      </c>
      <c r="Q608" s="18" t="str">
        <f>G608&amp;"#"&amp;H608&amp;"#"&amp;VLOOKUP(G608,章节关卡!$AN$3:$AO$36,2,FALSE)</f>
        <v>1401002#1250#14</v>
      </c>
    </row>
    <row r="609" spans="1:17" ht="17.100000000000001" customHeight="1" x14ac:dyDescent="0.2">
      <c r="A609" s="14">
        <v>606</v>
      </c>
      <c r="B609" s="14">
        <v>3035</v>
      </c>
      <c r="C609" s="14" t="s">
        <v>1584</v>
      </c>
      <c r="D609" s="14" t="s">
        <v>969</v>
      </c>
      <c r="E609" s="14">
        <v>2</v>
      </c>
      <c r="F609" s="18">
        <f t="shared" si="28"/>
        <v>10000</v>
      </c>
      <c r="G609" s="18">
        <f>INDEX(章节关卡!$D$4:$AA$123,掉落填表!B609-3000,(掉落填表!E609-1)*4+2)</f>
        <v>1401004</v>
      </c>
      <c r="H609" s="18">
        <f t="shared" si="29"/>
        <v>400</v>
      </c>
      <c r="L609" s="18">
        <f>INDEX(章节关卡!$D$4:$AA$123,掉落填表!B609-3000,(掉落填表!E609-1)*4+4)*$X$4</f>
        <v>400</v>
      </c>
      <c r="P609" s="18">
        <f t="shared" si="27"/>
        <v>30350002</v>
      </c>
      <c r="Q609" s="18" t="str">
        <f>G609&amp;"#"&amp;H609&amp;"#"&amp;VLOOKUP(G609,章节关卡!$AN$3:$AO$36,2,FALSE)</f>
        <v>1401004#400#14</v>
      </c>
    </row>
    <row r="610" spans="1:17" ht="17.100000000000001" customHeight="1" x14ac:dyDescent="0.2">
      <c r="A610" s="14">
        <v>607</v>
      </c>
      <c r="B610" s="14">
        <v>3035</v>
      </c>
      <c r="C610" s="14" t="s">
        <v>1585</v>
      </c>
      <c r="D610" s="14" t="s">
        <v>969</v>
      </c>
      <c r="E610" s="14">
        <v>3</v>
      </c>
      <c r="F610" s="18">
        <f t="shared" si="28"/>
        <v>10000</v>
      </c>
      <c r="G610" s="18">
        <f>INDEX(章节关卡!$D$4:$AA$123,掉落填表!B610-3000,(掉落填表!E610-1)*4+2)</f>
        <v>1603002</v>
      </c>
      <c r="H610" s="18">
        <f t="shared" si="29"/>
        <v>25</v>
      </c>
      <c r="L610" s="18">
        <f>INDEX(章节关卡!$D$4:$AA$123,掉落填表!B610-3000,(掉落填表!E610-1)*4+4)*$X$4</f>
        <v>25</v>
      </c>
      <c r="P610" s="18">
        <f t="shared" si="27"/>
        <v>30350003</v>
      </c>
      <c r="Q610" s="18" t="str">
        <f>G610&amp;"#"&amp;H610&amp;"#"&amp;VLOOKUP(G610,章节关卡!$AN$3:$AO$36,2,FALSE)</f>
        <v>1603002#25#16</v>
      </c>
    </row>
    <row r="611" spans="1:17" ht="17.100000000000001" customHeight="1" x14ac:dyDescent="0.2">
      <c r="A611" s="14">
        <v>608</v>
      </c>
      <c r="B611" s="14">
        <v>3035</v>
      </c>
      <c r="C611" s="14" t="s">
        <v>1586</v>
      </c>
      <c r="D611" s="14" t="s">
        <v>969</v>
      </c>
      <c r="E611" s="14">
        <v>4</v>
      </c>
      <c r="F611" s="18">
        <f t="shared" si="28"/>
        <v>10000</v>
      </c>
      <c r="G611" s="18">
        <f>INDEX(章节关卡!$D$4:$AA$123,掉落填表!B611-3000,(掉落填表!E611-1)*4+2)</f>
        <v>1603015</v>
      </c>
      <c r="H611" s="18">
        <f t="shared" si="29"/>
        <v>5</v>
      </c>
      <c r="L611" s="18">
        <f>INDEX(章节关卡!$D$4:$AA$123,掉落填表!B611-3000,(掉落填表!E611-1)*4+4)*$X$4</f>
        <v>5</v>
      </c>
      <c r="P611" s="18">
        <f t="shared" si="27"/>
        <v>30350004</v>
      </c>
      <c r="Q611" s="18" t="str">
        <f>G611&amp;"#"&amp;H611&amp;"#"&amp;VLOOKUP(G611,章节关卡!$AN$3:$AO$36,2,FALSE)</f>
        <v>1603015#5#16</v>
      </c>
    </row>
    <row r="612" spans="1:17" ht="17.100000000000001" customHeight="1" x14ac:dyDescent="0.2">
      <c r="A612" s="14">
        <v>609</v>
      </c>
      <c r="B612" s="14">
        <v>3036</v>
      </c>
      <c r="C612" s="14" t="s">
        <v>1587</v>
      </c>
      <c r="D612" s="14" t="s">
        <v>969</v>
      </c>
      <c r="E612" s="14">
        <v>1</v>
      </c>
      <c r="F612" s="18">
        <f t="shared" si="28"/>
        <v>10000</v>
      </c>
      <c r="G612" s="18">
        <f>INDEX(章节关卡!$D$4:$AA$123,掉落填表!B612-3000,(掉落填表!E612-1)*4+2)</f>
        <v>1401002</v>
      </c>
      <c r="H612" s="18">
        <f t="shared" si="29"/>
        <v>1250</v>
      </c>
      <c r="L612" s="18">
        <f>INDEX(章节关卡!$D$4:$AA$123,掉落填表!B612-3000,(掉落填表!E612-1)*4+4)*$X$4</f>
        <v>1250</v>
      </c>
      <c r="P612" s="18">
        <f t="shared" si="27"/>
        <v>30360001</v>
      </c>
      <c r="Q612" s="18" t="str">
        <f>G612&amp;"#"&amp;H612&amp;"#"&amp;VLOOKUP(G612,章节关卡!$AN$3:$AO$36,2,FALSE)</f>
        <v>1401002#1250#14</v>
      </c>
    </row>
    <row r="613" spans="1:17" ht="17.100000000000001" customHeight="1" x14ac:dyDescent="0.2">
      <c r="A613" s="14">
        <v>610</v>
      </c>
      <c r="B613" s="14">
        <v>3036</v>
      </c>
      <c r="C613" s="14" t="s">
        <v>1588</v>
      </c>
      <c r="D613" s="14" t="s">
        <v>969</v>
      </c>
      <c r="E613" s="14">
        <v>2</v>
      </c>
      <c r="F613" s="18">
        <f t="shared" si="28"/>
        <v>10000</v>
      </c>
      <c r="G613" s="18">
        <f>INDEX(章节关卡!$D$4:$AA$123,掉落填表!B613-3000,(掉落填表!E613-1)*4+2)</f>
        <v>1401003</v>
      </c>
      <c r="H613" s="18">
        <f t="shared" si="29"/>
        <v>400</v>
      </c>
      <c r="L613" s="18">
        <f>INDEX(章节关卡!$D$4:$AA$123,掉落填表!B613-3000,(掉落填表!E613-1)*4+4)*$X$4</f>
        <v>400</v>
      </c>
      <c r="P613" s="18">
        <f t="shared" si="27"/>
        <v>30360002</v>
      </c>
      <c r="Q613" s="18" t="str">
        <f>G613&amp;"#"&amp;H613&amp;"#"&amp;VLOOKUP(G613,章节关卡!$AN$3:$AO$36,2,FALSE)</f>
        <v>1401003#400#14</v>
      </c>
    </row>
    <row r="614" spans="1:17" ht="17.100000000000001" customHeight="1" x14ac:dyDescent="0.2">
      <c r="A614" s="14">
        <v>611</v>
      </c>
      <c r="B614" s="14">
        <v>3036</v>
      </c>
      <c r="C614" s="14" t="s">
        <v>1589</v>
      </c>
      <c r="D614" s="14" t="s">
        <v>969</v>
      </c>
      <c r="E614" s="14">
        <v>3</v>
      </c>
      <c r="F614" s="18">
        <f t="shared" si="28"/>
        <v>10000</v>
      </c>
      <c r="G614" s="18">
        <f>INDEX(章节关卡!$D$4:$AA$123,掉落填表!B614-3000,(掉落填表!E614-1)*4+2)</f>
        <v>1603005</v>
      </c>
      <c r="H614" s="18">
        <f t="shared" si="29"/>
        <v>25</v>
      </c>
      <c r="L614" s="18">
        <f>INDEX(章节关卡!$D$4:$AA$123,掉落填表!B614-3000,(掉落填表!E614-1)*4+4)*$X$4</f>
        <v>25</v>
      </c>
      <c r="P614" s="18">
        <f t="shared" si="27"/>
        <v>30360003</v>
      </c>
      <c r="Q614" s="18" t="str">
        <f>G614&amp;"#"&amp;H614&amp;"#"&amp;VLOOKUP(G614,章节关卡!$AN$3:$AO$36,2,FALSE)</f>
        <v>1603005#25#16</v>
      </c>
    </row>
    <row r="615" spans="1:17" ht="17.100000000000001" customHeight="1" x14ac:dyDescent="0.2">
      <c r="A615" s="14">
        <v>612</v>
      </c>
      <c r="B615" s="14">
        <v>3036</v>
      </c>
      <c r="C615" s="14" t="s">
        <v>1590</v>
      </c>
      <c r="D615" s="14" t="s">
        <v>969</v>
      </c>
      <c r="E615" s="14">
        <v>4</v>
      </c>
      <c r="F615" s="18">
        <f t="shared" si="28"/>
        <v>10000</v>
      </c>
      <c r="G615" s="18">
        <f>INDEX(章节关卡!$D$4:$AA$123,掉落填表!B615-3000,(掉落填表!E615-1)*4+2)</f>
        <v>1603007</v>
      </c>
      <c r="H615" s="18">
        <f t="shared" si="29"/>
        <v>5</v>
      </c>
      <c r="L615" s="18">
        <f>INDEX(章节关卡!$D$4:$AA$123,掉落填表!B615-3000,(掉落填表!E615-1)*4+4)*$X$4</f>
        <v>5</v>
      </c>
      <c r="P615" s="18">
        <f t="shared" si="27"/>
        <v>30360004</v>
      </c>
      <c r="Q615" s="18" t="str">
        <f>G615&amp;"#"&amp;H615&amp;"#"&amp;VLOOKUP(G615,章节关卡!$AN$3:$AO$36,2,FALSE)</f>
        <v>1603007#5#16</v>
      </c>
    </row>
    <row r="616" spans="1:17" ht="17.100000000000001" customHeight="1" x14ac:dyDescent="0.2">
      <c r="A616" s="14">
        <v>613</v>
      </c>
      <c r="B616" s="14">
        <v>3037</v>
      </c>
      <c r="C616" s="14" t="s">
        <v>1591</v>
      </c>
      <c r="D616" s="14" t="s">
        <v>969</v>
      </c>
      <c r="E616" s="14">
        <v>1</v>
      </c>
      <c r="F616" s="18">
        <f t="shared" si="28"/>
        <v>10000</v>
      </c>
      <c r="G616" s="18">
        <f>INDEX(章节关卡!$D$4:$AA$123,掉落填表!B616-3000,(掉落填表!E616-1)*4+2)</f>
        <v>1401002</v>
      </c>
      <c r="H616" s="18">
        <f t="shared" si="29"/>
        <v>1250</v>
      </c>
      <c r="L616" s="18">
        <f>INDEX(章节关卡!$D$4:$AA$123,掉落填表!B616-3000,(掉落填表!E616-1)*4+4)*$X$4</f>
        <v>1250</v>
      </c>
      <c r="P616" s="18">
        <f t="shared" si="27"/>
        <v>30370001</v>
      </c>
      <c r="Q616" s="18" t="str">
        <f>G616&amp;"#"&amp;H616&amp;"#"&amp;VLOOKUP(G616,章节关卡!$AN$3:$AO$36,2,FALSE)</f>
        <v>1401002#1250#14</v>
      </c>
    </row>
    <row r="617" spans="1:17" ht="17.100000000000001" customHeight="1" x14ac:dyDescent="0.2">
      <c r="A617" s="14">
        <v>614</v>
      </c>
      <c r="B617" s="14">
        <v>3037</v>
      </c>
      <c r="C617" s="14" t="s">
        <v>1592</v>
      </c>
      <c r="D617" s="14" t="s">
        <v>969</v>
      </c>
      <c r="E617" s="14">
        <v>2</v>
      </c>
      <c r="F617" s="18">
        <f t="shared" si="28"/>
        <v>10000</v>
      </c>
      <c r="G617" s="18">
        <f>INDEX(章节关卡!$D$4:$AA$123,掉落填表!B617-3000,(掉落填表!E617-1)*4+2)</f>
        <v>1401004</v>
      </c>
      <c r="H617" s="18">
        <f t="shared" si="29"/>
        <v>400</v>
      </c>
      <c r="L617" s="18">
        <f>INDEX(章节关卡!$D$4:$AA$123,掉落填表!B617-3000,(掉落填表!E617-1)*4+4)*$X$4</f>
        <v>400</v>
      </c>
      <c r="P617" s="18">
        <f t="shared" si="27"/>
        <v>30370002</v>
      </c>
      <c r="Q617" s="18" t="str">
        <f>G617&amp;"#"&amp;H617&amp;"#"&amp;VLOOKUP(G617,章节关卡!$AN$3:$AO$36,2,FALSE)</f>
        <v>1401004#400#14</v>
      </c>
    </row>
    <row r="618" spans="1:17" ht="17.100000000000001" customHeight="1" x14ac:dyDescent="0.2">
      <c r="A618" s="14">
        <v>615</v>
      </c>
      <c r="B618" s="14">
        <v>3037</v>
      </c>
      <c r="C618" s="14" t="s">
        <v>1593</v>
      </c>
      <c r="D618" s="14" t="s">
        <v>969</v>
      </c>
      <c r="E618" s="14">
        <v>3</v>
      </c>
      <c r="F618" s="18">
        <f t="shared" si="28"/>
        <v>10000</v>
      </c>
      <c r="G618" s="18">
        <f>INDEX(章节关卡!$D$4:$AA$123,掉落填表!B618-3000,(掉落填表!E618-1)*4+2)</f>
        <v>1401003</v>
      </c>
      <c r="H618" s="18">
        <f t="shared" si="29"/>
        <v>400</v>
      </c>
      <c r="L618" s="18">
        <f>INDEX(章节关卡!$D$4:$AA$123,掉落填表!B618-3000,(掉落填表!E618-1)*4+4)*$X$4</f>
        <v>400</v>
      </c>
      <c r="P618" s="18">
        <f t="shared" si="27"/>
        <v>30370003</v>
      </c>
      <c r="Q618" s="18" t="str">
        <f>G618&amp;"#"&amp;H618&amp;"#"&amp;VLOOKUP(G618,章节关卡!$AN$3:$AO$36,2,FALSE)</f>
        <v>1401003#400#14</v>
      </c>
    </row>
    <row r="619" spans="1:17" ht="17.100000000000001" customHeight="1" x14ac:dyDescent="0.2">
      <c r="A619" s="14">
        <v>616</v>
      </c>
      <c r="B619" s="14">
        <v>3037</v>
      </c>
      <c r="C619" s="14" t="s">
        <v>1594</v>
      </c>
      <c r="D619" s="14" t="s">
        <v>969</v>
      </c>
      <c r="E619" s="14">
        <v>4</v>
      </c>
      <c r="F619" s="18">
        <f t="shared" si="28"/>
        <v>10000</v>
      </c>
      <c r="G619" s="18">
        <f>INDEX(章节关卡!$D$4:$AA$123,掉落填表!B619-3000,(掉落填表!E619-1)*4+2)</f>
        <v>1603009</v>
      </c>
      <c r="H619" s="18">
        <f t="shared" si="29"/>
        <v>5</v>
      </c>
      <c r="L619" s="18">
        <f>INDEX(章节关卡!$D$4:$AA$123,掉落填表!B619-3000,(掉落填表!E619-1)*4+4)*$X$4</f>
        <v>5</v>
      </c>
      <c r="P619" s="18">
        <f t="shared" si="27"/>
        <v>30370004</v>
      </c>
      <c r="Q619" s="18" t="str">
        <f>G619&amp;"#"&amp;H619&amp;"#"&amp;VLOOKUP(G619,章节关卡!$AN$3:$AO$36,2,FALSE)</f>
        <v>1603009#5#16</v>
      </c>
    </row>
    <row r="620" spans="1:17" ht="17.100000000000001" customHeight="1" x14ac:dyDescent="0.2">
      <c r="A620" s="14">
        <v>617</v>
      </c>
      <c r="B620" s="14">
        <v>3038</v>
      </c>
      <c r="C620" s="14" t="s">
        <v>1595</v>
      </c>
      <c r="D620" s="14" t="s">
        <v>969</v>
      </c>
      <c r="E620" s="14">
        <v>1</v>
      </c>
      <c r="F620" s="18">
        <f t="shared" si="28"/>
        <v>10000</v>
      </c>
      <c r="G620" s="18">
        <f>INDEX(章节关卡!$D$4:$AA$123,掉落填表!B620-3000,(掉落填表!E620-1)*4+2)</f>
        <v>1401002</v>
      </c>
      <c r="H620" s="18">
        <f t="shared" si="29"/>
        <v>1250</v>
      </c>
      <c r="L620" s="18">
        <f>INDEX(章节关卡!$D$4:$AA$123,掉落填表!B620-3000,(掉落填表!E620-1)*4+4)*$X$4</f>
        <v>1250</v>
      </c>
      <c r="P620" s="18">
        <f t="shared" si="27"/>
        <v>30380001</v>
      </c>
      <c r="Q620" s="18" t="str">
        <f>G620&amp;"#"&amp;H620&amp;"#"&amp;VLOOKUP(G620,章节关卡!$AN$3:$AO$36,2,FALSE)</f>
        <v>1401002#1250#14</v>
      </c>
    </row>
    <row r="621" spans="1:17" ht="17.100000000000001" customHeight="1" x14ac:dyDescent="0.2">
      <c r="A621" s="14">
        <v>618</v>
      </c>
      <c r="B621" s="14">
        <v>3038</v>
      </c>
      <c r="C621" s="14" t="s">
        <v>1596</v>
      </c>
      <c r="D621" s="14" t="s">
        <v>969</v>
      </c>
      <c r="E621" s="14">
        <v>2</v>
      </c>
      <c r="F621" s="18">
        <f t="shared" si="28"/>
        <v>10000</v>
      </c>
      <c r="G621" s="18">
        <f>INDEX(章节关卡!$D$4:$AA$123,掉落填表!B621-3000,(掉落填表!E621-1)*4+2)</f>
        <v>1603007</v>
      </c>
      <c r="H621" s="18">
        <f t="shared" si="29"/>
        <v>5</v>
      </c>
      <c r="L621" s="18">
        <f>INDEX(章节关卡!$D$4:$AA$123,掉落填表!B621-3000,(掉落填表!E621-1)*4+4)*$X$4</f>
        <v>5</v>
      </c>
      <c r="P621" s="18">
        <f t="shared" si="27"/>
        <v>30380002</v>
      </c>
      <c r="Q621" s="18" t="str">
        <f>G621&amp;"#"&amp;H621&amp;"#"&amp;VLOOKUP(G621,章节关卡!$AN$3:$AO$36,2,FALSE)</f>
        <v>1603007#5#16</v>
      </c>
    </row>
    <row r="622" spans="1:17" ht="17.100000000000001" customHeight="1" x14ac:dyDescent="0.2">
      <c r="A622" s="14">
        <v>619</v>
      </c>
      <c r="B622" s="14">
        <v>3038</v>
      </c>
      <c r="C622" s="14" t="s">
        <v>1597</v>
      </c>
      <c r="D622" s="14" t="s">
        <v>969</v>
      </c>
      <c r="E622" s="14">
        <v>3</v>
      </c>
      <c r="F622" s="18">
        <f t="shared" si="28"/>
        <v>10000</v>
      </c>
      <c r="G622" s="18">
        <f>INDEX(章节关卡!$D$4:$AA$123,掉落填表!B622-3000,(掉落填表!E622-1)*4+2)</f>
        <v>1603009</v>
      </c>
      <c r="H622" s="18">
        <f t="shared" si="29"/>
        <v>5</v>
      </c>
      <c r="L622" s="18">
        <f>INDEX(章节关卡!$D$4:$AA$123,掉落填表!B622-3000,(掉落填表!E622-1)*4+4)*$X$4</f>
        <v>5</v>
      </c>
      <c r="P622" s="18">
        <f t="shared" si="27"/>
        <v>30380003</v>
      </c>
      <c r="Q622" s="18" t="str">
        <f>G622&amp;"#"&amp;H622&amp;"#"&amp;VLOOKUP(G622,章节关卡!$AN$3:$AO$36,2,FALSE)</f>
        <v>1603009#5#16</v>
      </c>
    </row>
    <row r="623" spans="1:17" ht="17.100000000000001" customHeight="1" x14ac:dyDescent="0.2">
      <c r="A623" s="14">
        <v>620</v>
      </c>
      <c r="B623" s="14">
        <v>3038</v>
      </c>
      <c r="C623" s="14" t="s">
        <v>1598</v>
      </c>
      <c r="D623" s="14" t="s">
        <v>969</v>
      </c>
      <c r="E623" s="14">
        <v>4</v>
      </c>
      <c r="F623" s="18">
        <f t="shared" si="28"/>
        <v>10000</v>
      </c>
      <c r="G623" s="18">
        <f>INDEX(章节关卡!$D$4:$AA$123,掉落填表!B623-3000,(掉落填表!E623-1)*4+2)</f>
        <v>1603011</v>
      </c>
      <c r="H623" s="18">
        <f t="shared" si="29"/>
        <v>5</v>
      </c>
      <c r="L623" s="18">
        <f>INDEX(章节关卡!$D$4:$AA$123,掉落填表!B623-3000,(掉落填表!E623-1)*4+4)*$X$4</f>
        <v>5</v>
      </c>
      <c r="P623" s="18">
        <f t="shared" si="27"/>
        <v>30380004</v>
      </c>
      <c r="Q623" s="18" t="str">
        <f>G623&amp;"#"&amp;H623&amp;"#"&amp;VLOOKUP(G623,章节关卡!$AN$3:$AO$36,2,FALSE)</f>
        <v>1603011#5#16</v>
      </c>
    </row>
    <row r="624" spans="1:17" ht="17.100000000000001" customHeight="1" x14ac:dyDescent="0.2">
      <c r="A624" s="14">
        <v>621</v>
      </c>
      <c r="B624" s="14">
        <v>3039</v>
      </c>
      <c r="C624" s="14" t="s">
        <v>1599</v>
      </c>
      <c r="D624" s="14" t="s">
        <v>969</v>
      </c>
      <c r="E624" s="14">
        <v>1</v>
      </c>
      <c r="F624" s="18">
        <f t="shared" si="28"/>
        <v>10000</v>
      </c>
      <c r="G624" s="18">
        <f>INDEX(章节关卡!$D$4:$AA$123,掉落填表!B624-3000,(掉落填表!E624-1)*4+2)</f>
        <v>1401002</v>
      </c>
      <c r="H624" s="18">
        <f t="shared" si="29"/>
        <v>1250</v>
      </c>
      <c r="L624" s="18">
        <f>INDEX(章节关卡!$D$4:$AA$123,掉落填表!B624-3000,(掉落填表!E624-1)*4+4)*$X$4</f>
        <v>1250</v>
      </c>
      <c r="P624" s="18">
        <f t="shared" si="27"/>
        <v>30390001</v>
      </c>
      <c r="Q624" s="18" t="str">
        <f>G624&amp;"#"&amp;H624&amp;"#"&amp;VLOOKUP(G624,章节关卡!$AN$3:$AO$36,2,FALSE)</f>
        <v>1401002#1250#14</v>
      </c>
    </row>
    <row r="625" spans="1:17" ht="17.100000000000001" customHeight="1" x14ac:dyDescent="0.2">
      <c r="A625" s="14">
        <v>622</v>
      </c>
      <c r="B625" s="14">
        <v>3039</v>
      </c>
      <c r="C625" s="14" t="s">
        <v>1600</v>
      </c>
      <c r="D625" s="14" t="s">
        <v>969</v>
      </c>
      <c r="E625" s="14">
        <v>2</v>
      </c>
      <c r="F625" s="18">
        <f t="shared" si="28"/>
        <v>10000</v>
      </c>
      <c r="G625" s="18">
        <f>INDEX(章节关卡!$D$4:$AA$123,掉落填表!B625-3000,(掉落填表!E625-1)*4+2)</f>
        <v>1401003</v>
      </c>
      <c r="H625" s="18">
        <f t="shared" si="29"/>
        <v>400</v>
      </c>
      <c r="L625" s="18">
        <f>INDEX(章节关卡!$D$4:$AA$123,掉落填表!B625-3000,(掉落填表!E625-1)*4+4)*$X$4</f>
        <v>400</v>
      </c>
      <c r="P625" s="18">
        <f t="shared" si="27"/>
        <v>30390002</v>
      </c>
      <c r="Q625" s="18" t="str">
        <f>G625&amp;"#"&amp;H625&amp;"#"&amp;VLOOKUP(G625,章节关卡!$AN$3:$AO$36,2,FALSE)</f>
        <v>1401003#400#14</v>
      </c>
    </row>
    <row r="626" spans="1:17" ht="17.100000000000001" customHeight="1" x14ac:dyDescent="0.2">
      <c r="A626" s="14">
        <v>623</v>
      </c>
      <c r="B626" s="14">
        <v>3039</v>
      </c>
      <c r="C626" s="14" t="s">
        <v>1601</v>
      </c>
      <c r="D626" s="14" t="s">
        <v>969</v>
      </c>
      <c r="E626" s="14">
        <v>3</v>
      </c>
      <c r="F626" s="18">
        <f t="shared" si="28"/>
        <v>10000</v>
      </c>
      <c r="G626" s="18">
        <f>INDEX(章节关卡!$D$4:$AA$123,掉落填表!B626-3000,(掉落填表!E626-1)*4+2)</f>
        <v>1603005</v>
      </c>
      <c r="H626" s="18">
        <f t="shared" si="29"/>
        <v>25</v>
      </c>
      <c r="L626" s="18">
        <f>INDEX(章节关卡!$D$4:$AA$123,掉落填表!B626-3000,(掉落填表!E626-1)*4+4)*$X$4</f>
        <v>25</v>
      </c>
      <c r="P626" s="18">
        <f t="shared" si="27"/>
        <v>30390003</v>
      </c>
      <c r="Q626" s="18" t="str">
        <f>G626&amp;"#"&amp;H626&amp;"#"&amp;VLOOKUP(G626,章节关卡!$AN$3:$AO$36,2,FALSE)</f>
        <v>1603005#25#16</v>
      </c>
    </row>
    <row r="627" spans="1:17" ht="17.100000000000001" customHeight="1" x14ac:dyDescent="0.2">
      <c r="A627" s="14">
        <v>624</v>
      </c>
      <c r="B627" s="14">
        <v>3039</v>
      </c>
      <c r="C627" s="14" t="s">
        <v>1602</v>
      </c>
      <c r="D627" s="14" t="s">
        <v>969</v>
      </c>
      <c r="E627" s="14">
        <v>4</v>
      </c>
      <c r="F627" s="18">
        <f t="shared" si="28"/>
        <v>10000</v>
      </c>
      <c r="G627" s="18">
        <f>INDEX(章节关卡!$D$4:$AA$123,掉落填表!B627-3000,(掉落填表!E627-1)*4+2)</f>
        <v>1603013</v>
      </c>
      <c r="H627" s="18">
        <f t="shared" si="29"/>
        <v>5</v>
      </c>
      <c r="L627" s="18">
        <f>INDEX(章节关卡!$D$4:$AA$123,掉落填表!B627-3000,(掉落填表!E627-1)*4+4)*$X$4</f>
        <v>5</v>
      </c>
      <c r="P627" s="18">
        <f t="shared" si="27"/>
        <v>30390004</v>
      </c>
      <c r="Q627" s="18" t="str">
        <f>G627&amp;"#"&amp;H627&amp;"#"&amp;VLOOKUP(G627,章节关卡!$AN$3:$AO$36,2,FALSE)</f>
        <v>1603013#5#16</v>
      </c>
    </row>
    <row r="628" spans="1:17" ht="17.100000000000001" customHeight="1" x14ac:dyDescent="0.2">
      <c r="A628" s="14">
        <v>625</v>
      </c>
      <c r="B628" s="14">
        <v>3040</v>
      </c>
      <c r="C628" s="14" t="s">
        <v>1603</v>
      </c>
      <c r="D628" s="14" t="s">
        <v>969</v>
      </c>
      <c r="E628" s="14">
        <v>1</v>
      </c>
      <c r="F628" s="18">
        <f t="shared" si="28"/>
        <v>10000</v>
      </c>
      <c r="G628" s="18">
        <f>INDEX(章节关卡!$D$4:$AA$123,掉落填表!B628-3000,(掉落填表!E628-1)*4+2)</f>
        <v>1401002</v>
      </c>
      <c r="H628" s="18">
        <f t="shared" si="29"/>
        <v>1250</v>
      </c>
      <c r="L628" s="18">
        <f>INDEX(章节关卡!$D$4:$AA$123,掉落填表!B628-3000,(掉落填表!E628-1)*4+4)*$X$4</f>
        <v>1250</v>
      </c>
      <c r="P628" s="18">
        <f t="shared" si="27"/>
        <v>30400001</v>
      </c>
      <c r="Q628" s="18" t="str">
        <f>G628&amp;"#"&amp;H628&amp;"#"&amp;VLOOKUP(G628,章节关卡!$AN$3:$AO$36,2,FALSE)</f>
        <v>1401002#1250#14</v>
      </c>
    </row>
    <row r="629" spans="1:17" ht="17.100000000000001" customHeight="1" x14ac:dyDescent="0.2">
      <c r="A629" s="14">
        <v>626</v>
      </c>
      <c r="B629" s="14">
        <v>3040</v>
      </c>
      <c r="C629" s="14" t="s">
        <v>1604</v>
      </c>
      <c r="D629" s="14" t="s">
        <v>969</v>
      </c>
      <c r="E629" s="14">
        <v>2</v>
      </c>
      <c r="F629" s="18">
        <f t="shared" si="28"/>
        <v>10000</v>
      </c>
      <c r="G629" s="18">
        <f>INDEX(章节关卡!$D$4:$AA$123,掉落填表!B629-3000,(掉落填表!E629-1)*4+2)</f>
        <v>1401004</v>
      </c>
      <c r="H629" s="18">
        <f t="shared" si="29"/>
        <v>400</v>
      </c>
      <c r="L629" s="18">
        <f>INDEX(章节关卡!$D$4:$AA$123,掉落填表!B629-3000,(掉落填表!E629-1)*4+4)*$X$4</f>
        <v>400</v>
      </c>
      <c r="P629" s="18">
        <f t="shared" si="27"/>
        <v>30400002</v>
      </c>
      <c r="Q629" s="18" t="str">
        <f>G629&amp;"#"&amp;H629&amp;"#"&amp;VLOOKUP(G629,章节关卡!$AN$3:$AO$36,2,FALSE)</f>
        <v>1401004#400#14</v>
      </c>
    </row>
    <row r="630" spans="1:17" ht="17.100000000000001" customHeight="1" x14ac:dyDescent="0.2">
      <c r="A630" s="14">
        <v>627</v>
      </c>
      <c r="B630" s="14">
        <v>3040</v>
      </c>
      <c r="C630" s="14" t="s">
        <v>1605</v>
      </c>
      <c r="D630" s="14" t="s">
        <v>969</v>
      </c>
      <c r="E630" s="14">
        <v>3</v>
      </c>
      <c r="F630" s="18">
        <f t="shared" si="28"/>
        <v>10000</v>
      </c>
      <c r="G630" s="18">
        <f>INDEX(章节关卡!$D$4:$AA$123,掉落填表!B630-3000,(掉落填表!E630-1)*4+2)</f>
        <v>1603002</v>
      </c>
      <c r="H630" s="18">
        <f t="shared" si="29"/>
        <v>25</v>
      </c>
      <c r="L630" s="18">
        <f>INDEX(章节关卡!$D$4:$AA$123,掉落填表!B630-3000,(掉落填表!E630-1)*4+4)*$X$4</f>
        <v>25</v>
      </c>
      <c r="P630" s="18">
        <f t="shared" si="27"/>
        <v>30400003</v>
      </c>
      <c r="Q630" s="18" t="str">
        <f>G630&amp;"#"&amp;H630&amp;"#"&amp;VLOOKUP(G630,章节关卡!$AN$3:$AO$36,2,FALSE)</f>
        <v>1603002#25#16</v>
      </c>
    </row>
    <row r="631" spans="1:17" ht="17.100000000000001" customHeight="1" x14ac:dyDescent="0.2">
      <c r="A631" s="14">
        <v>628</v>
      </c>
      <c r="B631" s="14">
        <v>3040</v>
      </c>
      <c r="C631" s="14" t="s">
        <v>1606</v>
      </c>
      <c r="D631" s="14" t="s">
        <v>969</v>
      </c>
      <c r="E631" s="14">
        <v>4</v>
      </c>
      <c r="F631" s="18">
        <f t="shared" si="28"/>
        <v>10000</v>
      </c>
      <c r="G631" s="18">
        <f>INDEX(章节关卡!$D$4:$AA$123,掉落填表!B631-3000,(掉落填表!E631-1)*4+2)</f>
        <v>1603015</v>
      </c>
      <c r="H631" s="18">
        <f t="shared" si="29"/>
        <v>5</v>
      </c>
      <c r="L631" s="18">
        <f>INDEX(章节关卡!$D$4:$AA$123,掉落填表!B631-3000,(掉落填表!E631-1)*4+4)*$X$4</f>
        <v>5</v>
      </c>
      <c r="P631" s="18">
        <f t="shared" si="27"/>
        <v>30400004</v>
      </c>
      <c r="Q631" s="18" t="str">
        <f>G631&amp;"#"&amp;H631&amp;"#"&amp;VLOOKUP(G631,章节关卡!$AN$3:$AO$36,2,FALSE)</f>
        <v>1603015#5#16</v>
      </c>
    </row>
    <row r="632" spans="1:17" ht="17.100000000000001" customHeight="1" x14ac:dyDescent="0.2">
      <c r="A632" s="14">
        <v>629</v>
      </c>
      <c r="B632" s="14">
        <v>3041</v>
      </c>
      <c r="C632" s="14" t="s">
        <v>1607</v>
      </c>
      <c r="D632" s="14" t="s">
        <v>969</v>
      </c>
      <c r="E632" s="14">
        <v>1</v>
      </c>
      <c r="F632" s="18">
        <f t="shared" si="28"/>
        <v>10000</v>
      </c>
      <c r="G632" s="18">
        <f>INDEX(章节关卡!$D$4:$AA$123,掉落填表!B632-3000,(掉落填表!E632-1)*4+2)</f>
        <v>1401002</v>
      </c>
      <c r="H632" s="18">
        <f t="shared" si="29"/>
        <v>1250</v>
      </c>
      <c r="L632" s="18">
        <f>INDEX(章节关卡!$D$4:$AA$123,掉落填表!B632-3000,(掉落填表!E632-1)*4+4)*$X$4</f>
        <v>1250</v>
      </c>
      <c r="P632" s="18">
        <f t="shared" si="27"/>
        <v>30410001</v>
      </c>
      <c r="Q632" s="18" t="str">
        <f>G632&amp;"#"&amp;H632&amp;"#"&amp;VLOOKUP(G632,章节关卡!$AN$3:$AO$36,2,FALSE)</f>
        <v>1401002#1250#14</v>
      </c>
    </row>
    <row r="633" spans="1:17" ht="17.100000000000001" customHeight="1" x14ac:dyDescent="0.2">
      <c r="A633" s="14">
        <v>630</v>
      </c>
      <c r="B633" s="14">
        <v>3041</v>
      </c>
      <c r="C633" s="14" t="s">
        <v>1608</v>
      </c>
      <c r="D633" s="14" t="s">
        <v>969</v>
      </c>
      <c r="E633" s="14">
        <v>2</v>
      </c>
      <c r="F633" s="18">
        <f t="shared" si="28"/>
        <v>10000</v>
      </c>
      <c r="G633" s="18">
        <f>INDEX(章节关卡!$D$4:$AA$123,掉落填表!B633-3000,(掉落填表!E633-1)*4+2)</f>
        <v>1401003</v>
      </c>
      <c r="H633" s="18">
        <f t="shared" si="29"/>
        <v>400</v>
      </c>
      <c r="L633" s="18">
        <f>INDEX(章节关卡!$D$4:$AA$123,掉落填表!B633-3000,(掉落填表!E633-1)*4+4)*$X$4</f>
        <v>400</v>
      </c>
      <c r="P633" s="18">
        <f t="shared" si="27"/>
        <v>30410002</v>
      </c>
      <c r="Q633" s="18" t="str">
        <f>G633&amp;"#"&amp;H633&amp;"#"&amp;VLOOKUP(G633,章节关卡!$AN$3:$AO$36,2,FALSE)</f>
        <v>1401003#400#14</v>
      </c>
    </row>
    <row r="634" spans="1:17" ht="17.100000000000001" customHeight="1" x14ac:dyDescent="0.2">
      <c r="A634" s="14">
        <v>631</v>
      </c>
      <c r="B634" s="14">
        <v>3041</v>
      </c>
      <c r="C634" s="14" t="s">
        <v>1609</v>
      </c>
      <c r="D634" s="14" t="s">
        <v>969</v>
      </c>
      <c r="E634" s="14">
        <v>3</v>
      </c>
      <c r="F634" s="18">
        <f t="shared" si="28"/>
        <v>10000</v>
      </c>
      <c r="G634" s="18">
        <f>INDEX(章节关卡!$D$4:$AA$123,掉落填表!B634-3000,(掉落填表!E634-1)*4+2)</f>
        <v>1603005</v>
      </c>
      <c r="H634" s="18">
        <f t="shared" si="29"/>
        <v>25</v>
      </c>
      <c r="L634" s="18">
        <f>INDEX(章节关卡!$D$4:$AA$123,掉落填表!B634-3000,(掉落填表!E634-1)*4+4)*$X$4</f>
        <v>25</v>
      </c>
      <c r="P634" s="18">
        <f t="shared" si="27"/>
        <v>30410003</v>
      </c>
      <c r="Q634" s="18" t="str">
        <f>G634&amp;"#"&amp;H634&amp;"#"&amp;VLOOKUP(G634,章节关卡!$AN$3:$AO$36,2,FALSE)</f>
        <v>1603005#25#16</v>
      </c>
    </row>
    <row r="635" spans="1:17" ht="17.100000000000001" customHeight="1" x14ac:dyDescent="0.2">
      <c r="A635" s="14">
        <v>632</v>
      </c>
      <c r="B635" s="14">
        <v>3041</v>
      </c>
      <c r="C635" s="14" t="s">
        <v>1610</v>
      </c>
      <c r="D635" s="14" t="s">
        <v>969</v>
      </c>
      <c r="E635" s="14">
        <v>4</v>
      </c>
      <c r="F635" s="18">
        <f t="shared" si="28"/>
        <v>10000</v>
      </c>
      <c r="G635" s="18">
        <f>INDEX(章节关卡!$D$4:$AA$123,掉落填表!B635-3000,(掉落填表!E635-1)*4+2)</f>
        <v>1603007</v>
      </c>
      <c r="H635" s="18">
        <f t="shared" si="29"/>
        <v>5</v>
      </c>
      <c r="L635" s="18">
        <f>INDEX(章节关卡!$D$4:$AA$123,掉落填表!B635-3000,(掉落填表!E635-1)*4+4)*$X$4</f>
        <v>5</v>
      </c>
      <c r="P635" s="18">
        <f t="shared" si="27"/>
        <v>30410004</v>
      </c>
      <c r="Q635" s="18" t="str">
        <f>G635&amp;"#"&amp;H635&amp;"#"&amp;VLOOKUP(G635,章节关卡!$AN$3:$AO$36,2,FALSE)</f>
        <v>1603007#5#16</v>
      </c>
    </row>
    <row r="636" spans="1:17" ht="17.100000000000001" customHeight="1" x14ac:dyDescent="0.2">
      <c r="A636" s="14">
        <v>633</v>
      </c>
      <c r="B636" s="14">
        <v>3042</v>
      </c>
      <c r="C636" s="14" t="s">
        <v>1611</v>
      </c>
      <c r="D636" s="14" t="s">
        <v>969</v>
      </c>
      <c r="E636" s="14">
        <v>1</v>
      </c>
      <c r="F636" s="18">
        <f t="shared" si="28"/>
        <v>10000</v>
      </c>
      <c r="G636" s="18">
        <f>INDEX(章节关卡!$D$4:$AA$123,掉落填表!B636-3000,(掉落填表!E636-1)*4+2)</f>
        <v>1401002</v>
      </c>
      <c r="H636" s="18">
        <f t="shared" si="29"/>
        <v>1250</v>
      </c>
      <c r="L636" s="18">
        <f>INDEX(章节关卡!$D$4:$AA$123,掉落填表!B636-3000,(掉落填表!E636-1)*4+4)*$X$4</f>
        <v>1250</v>
      </c>
      <c r="P636" s="18">
        <f t="shared" si="27"/>
        <v>30420001</v>
      </c>
      <c r="Q636" s="18" t="str">
        <f>G636&amp;"#"&amp;H636&amp;"#"&amp;VLOOKUP(G636,章节关卡!$AN$3:$AO$36,2,FALSE)</f>
        <v>1401002#1250#14</v>
      </c>
    </row>
    <row r="637" spans="1:17" ht="17.100000000000001" customHeight="1" x14ac:dyDescent="0.2">
      <c r="A637" s="14">
        <v>634</v>
      </c>
      <c r="B637" s="14">
        <v>3042</v>
      </c>
      <c r="C637" s="14" t="s">
        <v>1612</v>
      </c>
      <c r="D637" s="14" t="s">
        <v>969</v>
      </c>
      <c r="E637" s="14">
        <v>2</v>
      </c>
      <c r="F637" s="18">
        <f t="shared" si="28"/>
        <v>10000</v>
      </c>
      <c r="G637" s="18">
        <f>INDEX(章节关卡!$D$4:$AA$123,掉落填表!B637-3000,(掉落填表!E637-1)*4+2)</f>
        <v>1401004</v>
      </c>
      <c r="H637" s="18">
        <f t="shared" si="29"/>
        <v>400</v>
      </c>
      <c r="L637" s="18">
        <f>INDEX(章节关卡!$D$4:$AA$123,掉落填表!B637-3000,(掉落填表!E637-1)*4+4)*$X$4</f>
        <v>400</v>
      </c>
      <c r="P637" s="18">
        <f t="shared" si="27"/>
        <v>30420002</v>
      </c>
      <c r="Q637" s="18" t="str">
        <f>G637&amp;"#"&amp;H637&amp;"#"&amp;VLOOKUP(G637,章节关卡!$AN$3:$AO$36,2,FALSE)</f>
        <v>1401004#400#14</v>
      </c>
    </row>
    <row r="638" spans="1:17" ht="17.100000000000001" customHeight="1" x14ac:dyDescent="0.2">
      <c r="A638" s="14">
        <v>635</v>
      </c>
      <c r="B638" s="14">
        <v>3042</v>
      </c>
      <c r="C638" s="14" t="s">
        <v>1613</v>
      </c>
      <c r="D638" s="14" t="s">
        <v>969</v>
      </c>
      <c r="E638" s="14">
        <v>3</v>
      </c>
      <c r="F638" s="18">
        <f t="shared" si="28"/>
        <v>10000</v>
      </c>
      <c r="G638" s="18">
        <f>INDEX(章节关卡!$D$4:$AA$123,掉落填表!B638-3000,(掉落填表!E638-1)*4+2)</f>
        <v>1603002</v>
      </c>
      <c r="H638" s="18">
        <f t="shared" si="29"/>
        <v>25</v>
      </c>
      <c r="L638" s="18">
        <f>INDEX(章节关卡!$D$4:$AA$123,掉落填表!B638-3000,(掉落填表!E638-1)*4+4)*$X$4</f>
        <v>25</v>
      </c>
      <c r="P638" s="18">
        <f t="shared" si="27"/>
        <v>30420003</v>
      </c>
      <c r="Q638" s="18" t="str">
        <f>G638&amp;"#"&amp;H638&amp;"#"&amp;VLOOKUP(G638,章节关卡!$AN$3:$AO$36,2,FALSE)</f>
        <v>1603002#25#16</v>
      </c>
    </row>
    <row r="639" spans="1:17" ht="17.100000000000001" customHeight="1" x14ac:dyDescent="0.2">
      <c r="A639" s="14">
        <v>636</v>
      </c>
      <c r="B639" s="14">
        <v>3042</v>
      </c>
      <c r="C639" s="14" t="s">
        <v>1614</v>
      </c>
      <c r="D639" s="14" t="s">
        <v>969</v>
      </c>
      <c r="E639" s="14">
        <v>4</v>
      </c>
      <c r="F639" s="18">
        <f t="shared" si="28"/>
        <v>10000</v>
      </c>
      <c r="G639" s="18">
        <f>INDEX(章节关卡!$D$4:$AA$123,掉落填表!B639-3000,(掉落填表!E639-1)*4+2)</f>
        <v>1603009</v>
      </c>
      <c r="H639" s="18">
        <f t="shared" si="29"/>
        <v>5</v>
      </c>
      <c r="L639" s="18">
        <f>INDEX(章节关卡!$D$4:$AA$123,掉落填表!B639-3000,(掉落填表!E639-1)*4+4)*$X$4</f>
        <v>5</v>
      </c>
      <c r="P639" s="18">
        <f t="shared" si="27"/>
        <v>30420004</v>
      </c>
      <c r="Q639" s="18" t="str">
        <f>G639&amp;"#"&amp;H639&amp;"#"&amp;VLOOKUP(G639,章节关卡!$AN$3:$AO$36,2,FALSE)</f>
        <v>1603009#5#16</v>
      </c>
    </row>
    <row r="640" spans="1:17" ht="17.100000000000001" customHeight="1" x14ac:dyDescent="0.2">
      <c r="A640" s="14">
        <v>637</v>
      </c>
      <c r="B640" s="14">
        <v>3043</v>
      </c>
      <c r="C640" s="14" t="s">
        <v>1615</v>
      </c>
      <c r="D640" s="14" t="s">
        <v>969</v>
      </c>
      <c r="E640" s="14">
        <v>1</v>
      </c>
      <c r="F640" s="18">
        <f t="shared" si="28"/>
        <v>10000</v>
      </c>
      <c r="G640" s="18">
        <f>INDEX(章节关卡!$D$4:$AA$123,掉落填表!B640-3000,(掉落填表!E640-1)*4+2)</f>
        <v>1401002</v>
      </c>
      <c r="H640" s="18">
        <f t="shared" si="29"/>
        <v>1250</v>
      </c>
      <c r="L640" s="18">
        <f>INDEX(章节关卡!$D$4:$AA$123,掉落填表!B640-3000,(掉落填表!E640-1)*4+4)*$X$4</f>
        <v>1250</v>
      </c>
      <c r="P640" s="18">
        <f t="shared" si="27"/>
        <v>30430001</v>
      </c>
      <c r="Q640" s="18" t="str">
        <f>G640&amp;"#"&amp;H640&amp;"#"&amp;VLOOKUP(G640,章节关卡!$AN$3:$AO$36,2,FALSE)</f>
        <v>1401002#1250#14</v>
      </c>
    </row>
    <row r="641" spans="1:17" ht="17.100000000000001" customHeight="1" x14ac:dyDescent="0.2">
      <c r="A641" s="14">
        <v>638</v>
      </c>
      <c r="B641" s="14">
        <v>3043</v>
      </c>
      <c r="C641" s="14" t="s">
        <v>1616</v>
      </c>
      <c r="D641" s="14" t="s">
        <v>969</v>
      </c>
      <c r="E641" s="14">
        <v>2</v>
      </c>
      <c r="F641" s="18">
        <f t="shared" si="28"/>
        <v>10000</v>
      </c>
      <c r="G641" s="18">
        <f>INDEX(章节关卡!$D$4:$AA$123,掉落填表!B641-3000,(掉落填表!E641-1)*4+2)</f>
        <v>1603005</v>
      </c>
      <c r="H641" s="18">
        <f t="shared" si="29"/>
        <v>25</v>
      </c>
      <c r="L641" s="18">
        <f>INDEX(章节关卡!$D$4:$AA$123,掉落填表!B641-3000,(掉落填表!E641-1)*4+4)*$X$4</f>
        <v>25</v>
      </c>
      <c r="P641" s="18">
        <f t="shared" si="27"/>
        <v>30430002</v>
      </c>
      <c r="Q641" s="18" t="str">
        <f>G641&amp;"#"&amp;H641&amp;"#"&amp;VLOOKUP(G641,章节关卡!$AN$3:$AO$36,2,FALSE)</f>
        <v>1603005#25#16</v>
      </c>
    </row>
    <row r="642" spans="1:17" ht="17.100000000000001" customHeight="1" x14ac:dyDescent="0.2">
      <c r="A642" s="14">
        <v>639</v>
      </c>
      <c r="B642" s="14">
        <v>3043</v>
      </c>
      <c r="C642" s="14" t="s">
        <v>1617</v>
      </c>
      <c r="D642" s="14" t="s">
        <v>969</v>
      </c>
      <c r="E642" s="14">
        <v>3</v>
      </c>
      <c r="F642" s="18">
        <f t="shared" si="28"/>
        <v>10000</v>
      </c>
      <c r="G642" s="18">
        <f>INDEX(章节关卡!$D$4:$AA$123,掉落填表!B642-3000,(掉落填表!E642-1)*4+2)</f>
        <v>1603005</v>
      </c>
      <c r="H642" s="18">
        <f t="shared" si="29"/>
        <v>25</v>
      </c>
      <c r="L642" s="18">
        <f>INDEX(章节关卡!$D$4:$AA$123,掉落填表!B642-3000,(掉落填表!E642-1)*4+4)*$X$4</f>
        <v>25</v>
      </c>
      <c r="P642" s="18">
        <f t="shared" si="27"/>
        <v>30430003</v>
      </c>
      <c r="Q642" s="18" t="str">
        <f>G642&amp;"#"&amp;H642&amp;"#"&amp;VLOOKUP(G642,章节关卡!$AN$3:$AO$36,2,FALSE)</f>
        <v>1603005#25#16</v>
      </c>
    </row>
    <row r="643" spans="1:17" ht="17.100000000000001" customHeight="1" x14ac:dyDescent="0.2">
      <c r="A643" s="14">
        <v>640</v>
      </c>
      <c r="B643" s="14">
        <v>3043</v>
      </c>
      <c r="C643" s="14" t="s">
        <v>1618</v>
      </c>
      <c r="D643" s="14" t="s">
        <v>969</v>
      </c>
      <c r="E643" s="14">
        <v>4</v>
      </c>
      <c r="F643" s="18">
        <f t="shared" si="28"/>
        <v>10000</v>
      </c>
      <c r="G643" s="18">
        <f>INDEX(章节关卡!$D$4:$AA$123,掉落填表!B643-3000,(掉落填表!E643-1)*4+2)</f>
        <v>1603015</v>
      </c>
      <c r="H643" s="18">
        <f t="shared" si="29"/>
        <v>5</v>
      </c>
      <c r="L643" s="18">
        <f>INDEX(章节关卡!$D$4:$AA$123,掉落填表!B643-3000,(掉落填表!E643-1)*4+4)*$X$4</f>
        <v>5</v>
      </c>
      <c r="P643" s="18">
        <f t="shared" si="27"/>
        <v>30430004</v>
      </c>
      <c r="Q643" s="18" t="str">
        <f>G643&amp;"#"&amp;H643&amp;"#"&amp;VLOOKUP(G643,章节关卡!$AN$3:$AO$36,2,FALSE)</f>
        <v>1603015#5#16</v>
      </c>
    </row>
    <row r="644" spans="1:17" ht="17.100000000000001" customHeight="1" x14ac:dyDescent="0.2">
      <c r="A644" s="14">
        <v>641</v>
      </c>
      <c r="B644" s="14">
        <v>3044</v>
      </c>
      <c r="C644" s="14" t="s">
        <v>1619</v>
      </c>
      <c r="D644" s="14" t="s">
        <v>969</v>
      </c>
      <c r="E644" s="14">
        <v>1</v>
      </c>
      <c r="F644" s="18">
        <f t="shared" si="28"/>
        <v>10000</v>
      </c>
      <c r="G644" s="18">
        <f>INDEX(章节关卡!$D$4:$AA$123,掉落填表!B644-3000,(掉落填表!E644-1)*4+2)</f>
        <v>1401002</v>
      </c>
      <c r="H644" s="18">
        <f t="shared" si="29"/>
        <v>1250</v>
      </c>
      <c r="L644" s="18">
        <f>INDEX(章节关卡!$D$4:$AA$123,掉落填表!B644-3000,(掉落填表!E644-1)*4+4)*$X$4</f>
        <v>1250</v>
      </c>
      <c r="P644" s="18">
        <f t="shared" ref="P644:P707" si="30">B644*10000+E644</f>
        <v>30440001</v>
      </c>
      <c r="Q644" s="18" t="str">
        <f>G644&amp;"#"&amp;H644&amp;"#"&amp;VLOOKUP(G644,章节关卡!$AN$3:$AO$36,2,FALSE)</f>
        <v>1401002#1250#14</v>
      </c>
    </row>
    <row r="645" spans="1:17" ht="17.100000000000001" customHeight="1" x14ac:dyDescent="0.2">
      <c r="A645" s="14">
        <v>642</v>
      </c>
      <c r="B645" s="14">
        <v>3044</v>
      </c>
      <c r="C645" s="14" t="s">
        <v>1620</v>
      </c>
      <c r="D645" s="14" t="s">
        <v>969</v>
      </c>
      <c r="E645" s="14">
        <v>2</v>
      </c>
      <c r="F645" s="18">
        <f t="shared" ref="F645:F708" si="31">IF(L645&lt;1,INT(L645*10000),10000)</f>
        <v>10000</v>
      </c>
      <c r="G645" s="18">
        <f>INDEX(章节关卡!$D$4:$AA$123,掉落填表!B645-3000,(掉落填表!E645-1)*4+2)</f>
        <v>1401004</v>
      </c>
      <c r="H645" s="18">
        <f t="shared" ref="H645:H708" si="32">IF(F645&lt;10000,1,INT(L645))</f>
        <v>400</v>
      </c>
      <c r="L645" s="18">
        <f>INDEX(章节关卡!$D$4:$AA$123,掉落填表!B645-3000,(掉落填表!E645-1)*4+4)*$X$4</f>
        <v>400</v>
      </c>
      <c r="P645" s="18">
        <f t="shared" si="30"/>
        <v>30440002</v>
      </c>
      <c r="Q645" s="18" t="str">
        <f>G645&amp;"#"&amp;H645&amp;"#"&amp;VLOOKUP(G645,章节关卡!$AN$3:$AO$36,2,FALSE)</f>
        <v>1401004#400#14</v>
      </c>
    </row>
    <row r="646" spans="1:17" ht="17.100000000000001" customHeight="1" x14ac:dyDescent="0.2">
      <c r="A646" s="14">
        <v>643</v>
      </c>
      <c r="B646" s="14">
        <v>3044</v>
      </c>
      <c r="C646" s="14" t="s">
        <v>1621</v>
      </c>
      <c r="D646" s="14" t="s">
        <v>969</v>
      </c>
      <c r="E646" s="14">
        <v>3</v>
      </c>
      <c r="F646" s="18">
        <f t="shared" si="31"/>
        <v>10000</v>
      </c>
      <c r="G646" s="18">
        <f>INDEX(章节关卡!$D$4:$AA$123,掉落填表!B646-3000,(掉落填表!E646-1)*4+2)</f>
        <v>1401003</v>
      </c>
      <c r="H646" s="18">
        <f t="shared" si="32"/>
        <v>400</v>
      </c>
      <c r="L646" s="18">
        <f>INDEX(章节关卡!$D$4:$AA$123,掉落填表!B646-3000,(掉落填表!E646-1)*4+4)*$X$4</f>
        <v>400</v>
      </c>
      <c r="P646" s="18">
        <f t="shared" si="30"/>
        <v>30440003</v>
      </c>
      <c r="Q646" s="18" t="str">
        <f>G646&amp;"#"&amp;H646&amp;"#"&amp;VLOOKUP(G646,章节关卡!$AN$3:$AO$36,2,FALSE)</f>
        <v>1401003#400#14</v>
      </c>
    </row>
    <row r="647" spans="1:17" ht="17.100000000000001" customHeight="1" x14ac:dyDescent="0.2">
      <c r="A647" s="14">
        <v>644</v>
      </c>
      <c r="B647" s="14">
        <v>3044</v>
      </c>
      <c r="C647" s="14" t="s">
        <v>1622</v>
      </c>
      <c r="D647" s="14" t="s">
        <v>969</v>
      </c>
      <c r="E647" s="14">
        <v>4</v>
      </c>
      <c r="F647" s="18">
        <f t="shared" si="31"/>
        <v>10000</v>
      </c>
      <c r="G647" s="18">
        <f>INDEX(章节关卡!$D$4:$AA$123,掉落填表!B647-3000,(掉落填表!E647-1)*4+2)</f>
        <v>1603013</v>
      </c>
      <c r="H647" s="18">
        <f t="shared" si="32"/>
        <v>5</v>
      </c>
      <c r="L647" s="18">
        <f>INDEX(章节关卡!$D$4:$AA$123,掉落填表!B647-3000,(掉落填表!E647-1)*4+4)*$X$4</f>
        <v>5</v>
      </c>
      <c r="P647" s="18">
        <f t="shared" si="30"/>
        <v>30440004</v>
      </c>
      <c r="Q647" s="18" t="str">
        <f>G647&amp;"#"&amp;H647&amp;"#"&amp;VLOOKUP(G647,章节关卡!$AN$3:$AO$36,2,FALSE)</f>
        <v>1603013#5#16</v>
      </c>
    </row>
    <row r="648" spans="1:17" ht="17.100000000000001" customHeight="1" x14ac:dyDescent="0.2">
      <c r="A648" s="14">
        <v>645</v>
      </c>
      <c r="B648" s="14">
        <v>3045</v>
      </c>
      <c r="C648" s="14" t="s">
        <v>1623</v>
      </c>
      <c r="D648" s="14" t="s">
        <v>969</v>
      </c>
      <c r="E648" s="14">
        <v>1</v>
      </c>
      <c r="F648" s="18">
        <f t="shared" si="31"/>
        <v>10000</v>
      </c>
      <c r="G648" s="18">
        <f>INDEX(章节关卡!$D$4:$AA$123,掉落填表!B648-3000,(掉落填表!E648-1)*4+2)</f>
        <v>1401002</v>
      </c>
      <c r="H648" s="18">
        <f t="shared" si="32"/>
        <v>1250</v>
      </c>
      <c r="L648" s="18">
        <f>INDEX(章节关卡!$D$4:$AA$123,掉落填表!B648-3000,(掉落填表!E648-1)*4+4)*$X$4</f>
        <v>1250</v>
      </c>
      <c r="P648" s="18">
        <f t="shared" si="30"/>
        <v>30450001</v>
      </c>
      <c r="Q648" s="18" t="str">
        <f>G648&amp;"#"&amp;H648&amp;"#"&amp;VLOOKUP(G648,章节关卡!$AN$3:$AO$36,2,FALSE)</f>
        <v>1401002#1250#14</v>
      </c>
    </row>
    <row r="649" spans="1:17" ht="17.100000000000001" customHeight="1" x14ac:dyDescent="0.2">
      <c r="A649" s="14">
        <v>646</v>
      </c>
      <c r="B649" s="14">
        <v>3045</v>
      </c>
      <c r="C649" s="14" t="s">
        <v>1624</v>
      </c>
      <c r="D649" s="14" t="s">
        <v>969</v>
      </c>
      <c r="E649" s="14">
        <v>2</v>
      </c>
      <c r="F649" s="18">
        <f t="shared" si="31"/>
        <v>10000</v>
      </c>
      <c r="G649" s="18">
        <f>INDEX(章节关卡!$D$4:$AA$123,掉落填表!B649-3000,(掉落填表!E649-1)*4+2)</f>
        <v>1603002</v>
      </c>
      <c r="H649" s="18">
        <f t="shared" si="32"/>
        <v>25</v>
      </c>
      <c r="L649" s="18">
        <f>INDEX(章节关卡!$D$4:$AA$123,掉落填表!B649-3000,(掉落填表!E649-1)*4+4)*$X$4</f>
        <v>25</v>
      </c>
      <c r="P649" s="18">
        <f t="shared" si="30"/>
        <v>30450002</v>
      </c>
      <c r="Q649" s="18" t="str">
        <f>G649&amp;"#"&amp;H649&amp;"#"&amp;VLOOKUP(G649,章节关卡!$AN$3:$AO$36,2,FALSE)</f>
        <v>1603002#25#16</v>
      </c>
    </row>
    <row r="650" spans="1:17" ht="17.100000000000001" customHeight="1" x14ac:dyDescent="0.2">
      <c r="A650" s="14">
        <v>647</v>
      </c>
      <c r="B650" s="14">
        <v>3045</v>
      </c>
      <c r="C650" s="14" t="s">
        <v>1625</v>
      </c>
      <c r="D650" s="14" t="s">
        <v>969</v>
      </c>
      <c r="E650" s="14">
        <v>3</v>
      </c>
      <c r="F650" s="18">
        <f t="shared" si="31"/>
        <v>10000</v>
      </c>
      <c r="G650" s="18">
        <f>INDEX(章节关卡!$D$4:$AA$123,掉落填表!B650-3000,(掉落填表!E650-1)*4+2)</f>
        <v>1603005</v>
      </c>
      <c r="H650" s="18">
        <f t="shared" si="32"/>
        <v>25</v>
      </c>
      <c r="L650" s="18">
        <f>INDEX(章节关卡!$D$4:$AA$123,掉落填表!B650-3000,(掉落填表!E650-1)*4+4)*$X$4</f>
        <v>25</v>
      </c>
      <c r="P650" s="18">
        <f t="shared" si="30"/>
        <v>30450003</v>
      </c>
      <c r="Q650" s="18" t="str">
        <f>G650&amp;"#"&amp;H650&amp;"#"&amp;VLOOKUP(G650,章节关卡!$AN$3:$AO$36,2,FALSE)</f>
        <v>1603005#25#16</v>
      </c>
    </row>
    <row r="651" spans="1:17" ht="17.100000000000001" customHeight="1" x14ac:dyDescent="0.2">
      <c r="A651" s="14">
        <v>648</v>
      </c>
      <c r="B651" s="14">
        <v>3045</v>
      </c>
      <c r="C651" s="14" t="s">
        <v>1626</v>
      </c>
      <c r="D651" s="14" t="s">
        <v>969</v>
      </c>
      <c r="E651" s="14">
        <v>4</v>
      </c>
      <c r="F651" s="18">
        <f t="shared" si="31"/>
        <v>10000</v>
      </c>
      <c r="G651" s="18">
        <f>INDEX(章节关卡!$D$4:$AA$123,掉落填表!B651-3000,(掉落填表!E651-1)*4+2)</f>
        <v>1603011</v>
      </c>
      <c r="H651" s="18">
        <f t="shared" si="32"/>
        <v>5</v>
      </c>
      <c r="L651" s="18">
        <f>INDEX(章节关卡!$D$4:$AA$123,掉落填表!B651-3000,(掉落填表!E651-1)*4+4)*$X$4</f>
        <v>5</v>
      </c>
      <c r="P651" s="18">
        <f t="shared" si="30"/>
        <v>30450004</v>
      </c>
      <c r="Q651" s="18" t="str">
        <f>G651&amp;"#"&amp;H651&amp;"#"&amp;VLOOKUP(G651,章节关卡!$AN$3:$AO$36,2,FALSE)</f>
        <v>1603011#5#16</v>
      </c>
    </row>
    <row r="652" spans="1:17" ht="17.100000000000001" customHeight="1" x14ac:dyDescent="0.2">
      <c r="A652" s="14">
        <v>649</v>
      </c>
      <c r="B652" s="14">
        <v>3046</v>
      </c>
      <c r="C652" s="14" t="s">
        <v>1627</v>
      </c>
      <c r="D652" s="14" t="s">
        <v>969</v>
      </c>
      <c r="E652" s="14">
        <v>1</v>
      </c>
      <c r="F652" s="18">
        <f t="shared" si="31"/>
        <v>10000</v>
      </c>
      <c r="G652" s="18">
        <f>INDEX(章节关卡!$D$4:$AA$123,掉落填表!B652-3000,(掉落填表!E652-1)*4+2)</f>
        <v>1401002</v>
      </c>
      <c r="H652" s="18">
        <f t="shared" si="32"/>
        <v>1500</v>
      </c>
      <c r="L652" s="18">
        <f>INDEX(章节关卡!$D$4:$AA$123,掉落填表!B652-3000,(掉落填表!E652-1)*4+4)*$X$4</f>
        <v>1500</v>
      </c>
      <c r="P652" s="18">
        <f t="shared" si="30"/>
        <v>30460001</v>
      </c>
      <c r="Q652" s="18" t="str">
        <f>G652&amp;"#"&amp;H652&amp;"#"&amp;VLOOKUP(G652,章节关卡!$AN$3:$AO$36,2,FALSE)</f>
        <v>1401002#1500#14</v>
      </c>
    </row>
    <row r="653" spans="1:17" ht="17.100000000000001" customHeight="1" x14ac:dyDescent="0.2">
      <c r="A653" s="14">
        <v>650</v>
      </c>
      <c r="B653" s="14">
        <v>3046</v>
      </c>
      <c r="C653" s="14" t="s">
        <v>1628</v>
      </c>
      <c r="D653" s="14" t="s">
        <v>969</v>
      </c>
      <c r="E653" s="14">
        <v>2</v>
      </c>
      <c r="F653" s="18">
        <f t="shared" si="31"/>
        <v>10000</v>
      </c>
      <c r="G653" s="18">
        <f>INDEX(章节关卡!$D$4:$AA$123,掉落填表!B653-3000,(掉落填表!E653-1)*4+2)</f>
        <v>1401003</v>
      </c>
      <c r="H653" s="18">
        <f t="shared" si="32"/>
        <v>450</v>
      </c>
      <c r="L653" s="18">
        <f>INDEX(章节关卡!$D$4:$AA$123,掉落填表!B653-3000,(掉落填表!E653-1)*4+4)*$X$4</f>
        <v>450</v>
      </c>
      <c r="P653" s="18">
        <f t="shared" si="30"/>
        <v>30460002</v>
      </c>
      <c r="Q653" s="18" t="str">
        <f>G653&amp;"#"&amp;H653&amp;"#"&amp;VLOOKUP(G653,章节关卡!$AN$3:$AO$36,2,FALSE)</f>
        <v>1401003#450#14</v>
      </c>
    </row>
    <row r="654" spans="1:17" ht="17.100000000000001" customHeight="1" x14ac:dyDescent="0.2">
      <c r="A654" s="14">
        <v>651</v>
      </c>
      <c r="B654" s="14">
        <v>3046</v>
      </c>
      <c r="C654" s="14" t="s">
        <v>1629</v>
      </c>
      <c r="D654" s="14" t="s">
        <v>969</v>
      </c>
      <c r="E654" s="14">
        <v>3</v>
      </c>
      <c r="F654" s="18">
        <f t="shared" si="31"/>
        <v>10000</v>
      </c>
      <c r="G654" s="18">
        <f>INDEX(章节关卡!$D$4:$AA$123,掉落填表!B654-3000,(掉落填表!E654-1)*4+2)</f>
        <v>1603005</v>
      </c>
      <c r="H654" s="18">
        <f t="shared" si="32"/>
        <v>50</v>
      </c>
      <c r="L654" s="18">
        <f>INDEX(章节关卡!$D$4:$AA$123,掉落填表!B654-3000,(掉落填表!E654-1)*4+4)*$X$4</f>
        <v>50</v>
      </c>
      <c r="P654" s="18">
        <f t="shared" si="30"/>
        <v>30460003</v>
      </c>
      <c r="Q654" s="18" t="str">
        <f>G654&amp;"#"&amp;H654&amp;"#"&amp;VLOOKUP(G654,章节关卡!$AN$3:$AO$36,2,FALSE)</f>
        <v>1603005#50#16</v>
      </c>
    </row>
    <row r="655" spans="1:17" ht="17.100000000000001" customHeight="1" x14ac:dyDescent="0.2">
      <c r="A655" s="14">
        <v>652</v>
      </c>
      <c r="B655" s="14">
        <v>3046</v>
      </c>
      <c r="C655" s="14" t="s">
        <v>1630</v>
      </c>
      <c r="D655" s="14" t="s">
        <v>969</v>
      </c>
      <c r="E655" s="14">
        <v>4</v>
      </c>
      <c r="F655" s="18">
        <f t="shared" si="31"/>
        <v>10000</v>
      </c>
      <c r="G655" s="18">
        <f>INDEX(章节关卡!$D$4:$AA$123,掉落填表!B655-3000,(掉落填表!E655-1)*4+2)</f>
        <v>1603007</v>
      </c>
      <c r="H655" s="18">
        <f t="shared" si="32"/>
        <v>5</v>
      </c>
      <c r="L655" s="18">
        <f>INDEX(章节关卡!$D$4:$AA$123,掉落填表!B655-3000,(掉落填表!E655-1)*4+4)*$X$4</f>
        <v>5</v>
      </c>
      <c r="P655" s="18">
        <f t="shared" si="30"/>
        <v>30460004</v>
      </c>
      <c r="Q655" s="18" t="str">
        <f>G655&amp;"#"&amp;H655&amp;"#"&amp;VLOOKUP(G655,章节关卡!$AN$3:$AO$36,2,FALSE)</f>
        <v>1603007#5#16</v>
      </c>
    </row>
    <row r="656" spans="1:17" ht="17.100000000000001" customHeight="1" x14ac:dyDescent="0.2">
      <c r="A656" s="14">
        <v>653</v>
      </c>
      <c r="B656" s="14">
        <v>3047</v>
      </c>
      <c r="C656" s="14" t="s">
        <v>1631</v>
      </c>
      <c r="D656" s="14" t="s">
        <v>969</v>
      </c>
      <c r="E656" s="14">
        <v>1</v>
      </c>
      <c r="F656" s="18">
        <f t="shared" si="31"/>
        <v>10000</v>
      </c>
      <c r="G656" s="18">
        <f>INDEX(章节关卡!$D$4:$AA$123,掉落填表!B656-3000,(掉落填表!E656-1)*4+2)</f>
        <v>1401002</v>
      </c>
      <c r="H656" s="18">
        <f t="shared" si="32"/>
        <v>1500</v>
      </c>
      <c r="L656" s="18">
        <f>INDEX(章节关卡!$D$4:$AA$123,掉落填表!B656-3000,(掉落填表!E656-1)*4+4)*$X$4</f>
        <v>1500</v>
      </c>
      <c r="P656" s="18">
        <f t="shared" si="30"/>
        <v>30470001</v>
      </c>
      <c r="Q656" s="18" t="str">
        <f>G656&amp;"#"&amp;H656&amp;"#"&amp;VLOOKUP(G656,章节关卡!$AN$3:$AO$36,2,FALSE)</f>
        <v>1401002#1500#14</v>
      </c>
    </row>
    <row r="657" spans="1:17" ht="17.100000000000001" customHeight="1" x14ac:dyDescent="0.2">
      <c r="A657" s="14">
        <v>654</v>
      </c>
      <c r="B657" s="14">
        <v>3047</v>
      </c>
      <c r="C657" s="14" t="s">
        <v>1632</v>
      </c>
      <c r="D657" s="14" t="s">
        <v>969</v>
      </c>
      <c r="E657" s="14">
        <v>2</v>
      </c>
      <c r="F657" s="18">
        <f t="shared" si="31"/>
        <v>10000</v>
      </c>
      <c r="G657" s="18">
        <f>INDEX(章节关卡!$D$4:$AA$123,掉落填表!B657-3000,(掉落填表!E657-1)*4+2)</f>
        <v>1401004</v>
      </c>
      <c r="H657" s="18">
        <f t="shared" si="32"/>
        <v>450</v>
      </c>
      <c r="L657" s="18">
        <f>INDEX(章节关卡!$D$4:$AA$123,掉落填表!B657-3000,(掉落填表!E657-1)*4+4)*$X$4</f>
        <v>450</v>
      </c>
      <c r="P657" s="18">
        <f t="shared" si="30"/>
        <v>30470002</v>
      </c>
      <c r="Q657" s="18" t="str">
        <f>G657&amp;"#"&amp;H657&amp;"#"&amp;VLOOKUP(G657,章节关卡!$AN$3:$AO$36,2,FALSE)</f>
        <v>1401004#450#14</v>
      </c>
    </row>
    <row r="658" spans="1:17" ht="17.100000000000001" customHeight="1" x14ac:dyDescent="0.2">
      <c r="A658" s="14">
        <v>655</v>
      </c>
      <c r="B658" s="14">
        <v>3047</v>
      </c>
      <c r="C658" s="14" t="s">
        <v>1633</v>
      </c>
      <c r="D658" s="14" t="s">
        <v>969</v>
      </c>
      <c r="E658" s="14">
        <v>3</v>
      </c>
      <c r="F658" s="18">
        <f t="shared" si="31"/>
        <v>10000</v>
      </c>
      <c r="G658" s="18">
        <f>INDEX(章节关卡!$D$4:$AA$123,掉落填表!B658-3000,(掉落填表!E658-1)*4+2)</f>
        <v>1603002</v>
      </c>
      <c r="H658" s="18">
        <f t="shared" si="32"/>
        <v>50</v>
      </c>
      <c r="L658" s="18">
        <f>INDEX(章节关卡!$D$4:$AA$123,掉落填表!B658-3000,(掉落填表!E658-1)*4+4)*$X$4</f>
        <v>50</v>
      </c>
      <c r="P658" s="18">
        <f t="shared" si="30"/>
        <v>30470003</v>
      </c>
      <c r="Q658" s="18" t="str">
        <f>G658&amp;"#"&amp;H658&amp;"#"&amp;VLOOKUP(G658,章节关卡!$AN$3:$AO$36,2,FALSE)</f>
        <v>1603002#50#16</v>
      </c>
    </row>
    <row r="659" spans="1:17" ht="17.100000000000001" customHeight="1" x14ac:dyDescent="0.2">
      <c r="A659" s="14">
        <v>656</v>
      </c>
      <c r="B659" s="14">
        <v>3047</v>
      </c>
      <c r="C659" s="14" t="s">
        <v>1634</v>
      </c>
      <c r="D659" s="14" t="s">
        <v>969</v>
      </c>
      <c r="E659" s="14">
        <v>4</v>
      </c>
      <c r="F659" s="18">
        <f t="shared" si="31"/>
        <v>10000</v>
      </c>
      <c r="G659" s="18">
        <f>INDEX(章节关卡!$D$4:$AA$123,掉落填表!B659-3000,(掉落填表!E659-1)*4+2)</f>
        <v>1603009</v>
      </c>
      <c r="H659" s="18">
        <f t="shared" si="32"/>
        <v>5</v>
      </c>
      <c r="L659" s="18">
        <f>INDEX(章节关卡!$D$4:$AA$123,掉落填表!B659-3000,(掉落填表!E659-1)*4+4)*$X$4</f>
        <v>5</v>
      </c>
      <c r="P659" s="18">
        <f t="shared" si="30"/>
        <v>30470004</v>
      </c>
      <c r="Q659" s="18" t="str">
        <f>G659&amp;"#"&amp;H659&amp;"#"&amp;VLOOKUP(G659,章节关卡!$AN$3:$AO$36,2,FALSE)</f>
        <v>1603009#5#16</v>
      </c>
    </row>
    <row r="660" spans="1:17" ht="17.100000000000001" customHeight="1" x14ac:dyDescent="0.2">
      <c r="A660" s="14">
        <v>657</v>
      </c>
      <c r="B660" s="14">
        <v>3048</v>
      </c>
      <c r="C660" s="14" t="s">
        <v>1635</v>
      </c>
      <c r="D660" s="14" t="s">
        <v>969</v>
      </c>
      <c r="E660" s="14">
        <v>1</v>
      </c>
      <c r="F660" s="18">
        <f t="shared" si="31"/>
        <v>10000</v>
      </c>
      <c r="G660" s="18">
        <f>INDEX(章节关卡!$D$4:$AA$123,掉落填表!B660-3000,(掉落填表!E660-1)*4+2)</f>
        <v>1401002</v>
      </c>
      <c r="H660" s="18">
        <f t="shared" si="32"/>
        <v>1500</v>
      </c>
      <c r="L660" s="18">
        <f>INDEX(章节关卡!$D$4:$AA$123,掉落填表!B660-3000,(掉落填表!E660-1)*4+4)*$X$4</f>
        <v>1500</v>
      </c>
      <c r="P660" s="18">
        <f t="shared" si="30"/>
        <v>30480001</v>
      </c>
      <c r="Q660" s="18" t="str">
        <f>G660&amp;"#"&amp;H660&amp;"#"&amp;VLOOKUP(G660,章节关卡!$AN$3:$AO$36,2,FALSE)</f>
        <v>1401002#1500#14</v>
      </c>
    </row>
    <row r="661" spans="1:17" ht="17.100000000000001" customHeight="1" x14ac:dyDescent="0.2">
      <c r="A661" s="14">
        <v>658</v>
      </c>
      <c r="B661" s="14">
        <v>3048</v>
      </c>
      <c r="C661" s="14" t="s">
        <v>1636</v>
      </c>
      <c r="D661" s="14" t="s">
        <v>969</v>
      </c>
      <c r="E661" s="14">
        <v>2</v>
      </c>
      <c r="F661" s="18">
        <f t="shared" si="31"/>
        <v>10000</v>
      </c>
      <c r="G661" s="18">
        <f>INDEX(章节关卡!$D$4:$AA$123,掉落填表!B661-3000,(掉落填表!E661-1)*4+2)</f>
        <v>1603013</v>
      </c>
      <c r="H661" s="18">
        <f t="shared" si="32"/>
        <v>5</v>
      </c>
      <c r="L661" s="18">
        <f>INDEX(章节关卡!$D$4:$AA$123,掉落填表!B661-3000,(掉落填表!E661-1)*4+4)*$X$4</f>
        <v>5</v>
      </c>
      <c r="P661" s="18">
        <f t="shared" si="30"/>
        <v>30480002</v>
      </c>
      <c r="Q661" s="18" t="str">
        <f>G661&amp;"#"&amp;H661&amp;"#"&amp;VLOOKUP(G661,章节关卡!$AN$3:$AO$36,2,FALSE)</f>
        <v>1603013#5#16</v>
      </c>
    </row>
    <row r="662" spans="1:17" ht="17.100000000000001" customHeight="1" x14ac:dyDescent="0.2">
      <c r="A662" s="14">
        <v>659</v>
      </c>
      <c r="B662" s="14">
        <v>3048</v>
      </c>
      <c r="C662" s="14" t="s">
        <v>1637</v>
      </c>
      <c r="D662" s="14" t="s">
        <v>969</v>
      </c>
      <c r="E662" s="14">
        <v>3</v>
      </c>
      <c r="F662" s="18">
        <f t="shared" si="31"/>
        <v>10000</v>
      </c>
      <c r="G662" s="18">
        <f>INDEX(章节关卡!$D$4:$AA$123,掉落填表!B662-3000,(掉落填表!E662-1)*4+2)</f>
        <v>1603015</v>
      </c>
      <c r="H662" s="18">
        <f t="shared" si="32"/>
        <v>5</v>
      </c>
      <c r="L662" s="18">
        <f>INDEX(章节关卡!$D$4:$AA$123,掉落填表!B662-3000,(掉落填表!E662-1)*4+4)*$X$4</f>
        <v>5</v>
      </c>
      <c r="P662" s="18">
        <f t="shared" si="30"/>
        <v>30480003</v>
      </c>
      <c r="Q662" s="18" t="str">
        <f>G662&amp;"#"&amp;H662&amp;"#"&amp;VLOOKUP(G662,章节关卡!$AN$3:$AO$36,2,FALSE)</f>
        <v>1603015#5#16</v>
      </c>
    </row>
    <row r="663" spans="1:17" ht="17.100000000000001" customHeight="1" x14ac:dyDescent="0.2">
      <c r="A663" s="14">
        <v>660</v>
      </c>
      <c r="B663" s="14">
        <v>3048</v>
      </c>
      <c r="C663" s="14" t="s">
        <v>1638</v>
      </c>
      <c r="D663" s="14" t="s">
        <v>969</v>
      </c>
      <c r="E663" s="14">
        <v>4</v>
      </c>
      <c r="F663" s="18">
        <f t="shared" si="31"/>
        <v>10000</v>
      </c>
      <c r="G663" s="18">
        <f>INDEX(章节关卡!$D$4:$AA$123,掉落填表!B663-3000,(掉落填表!E663-1)*4+2)</f>
        <v>1603011</v>
      </c>
      <c r="H663" s="18">
        <f t="shared" si="32"/>
        <v>5</v>
      </c>
      <c r="L663" s="18">
        <f>INDEX(章节关卡!$D$4:$AA$123,掉落填表!B663-3000,(掉落填表!E663-1)*4+4)*$X$4</f>
        <v>5</v>
      </c>
      <c r="P663" s="18">
        <f t="shared" si="30"/>
        <v>30480004</v>
      </c>
      <c r="Q663" s="18" t="str">
        <f>G663&amp;"#"&amp;H663&amp;"#"&amp;VLOOKUP(G663,章节关卡!$AN$3:$AO$36,2,FALSE)</f>
        <v>1603011#5#16</v>
      </c>
    </row>
    <row r="664" spans="1:17" ht="17.100000000000001" customHeight="1" x14ac:dyDescent="0.2">
      <c r="A664" s="14">
        <v>661</v>
      </c>
      <c r="B664" s="14">
        <v>3049</v>
      </c>
      <c r="C664" s="14" t="s">
        <v>1639</v>
      </c>
      <c r="D664" s="14" t="s">
        <v>969</v>
      </c>
      <c r="E664" s="14">
        <v>1</v>
      </c>
      <c r="F664" s="18">
        <f t="shared" si="31"/>
        <v>10000</v>
      </c>
      <c r="G664" s="18">
        <f>INDEX(章节关卡!$D$4:$AA$123,掉落填表!B664-3000,(掉落填表!E664-1)*4+2)</f>
        <v>1401002</v>
      </c>
      <c r="H664" s="18">
        <f t="shared" si="32"/>
        <v>1500</v>
      </c>
      <c r="L664" s="18">
        <f>INDEX(章节关卡!$D$4:$AA$123,掉落填表!B664-3000,(掉落填表!E664-1)*4+4)*$X$4</f>
        <v>1500</v>
      </c>
      <c r="P664" s="18">
        <f t="shared" si="30"/>
        <v>30490001</v>
      </c>
      <c r="Q664" s="18" t="str">
        <f>G664&amp;"#"&amp;H664&amp;"#"&amp;VLOOKUP(G664,章节关卡!$AN$3:$AO$36,2,FALSE)</f>
        <v>1401002#1500#14</v>
      </c>
    </row>
    <row r="665" spans="1:17" ht="17.100000000000001" customHeight="1" x14ac:dyDescent="0.2">
      <c r="A665" s="14">
        <v>662</v>
      </c>
      <c r="B665" s="14">
        <v>3049</v>
      </c>
      <c r="C665" s="14" t="s">
        <v>1640</v>
      </c>
      <c r="D665" s="14" t="s">
        <v>969</v>
      </c>
      <c r="E665" s="14">
        <v>2</v>
      </c>
      <c r="F665" s="18">
        <f t="shared" si="31"/>
        <v>10000</v>
      </c>
      <c r="G665" s="18">
        <f>INDEX(章节关卡!$D$4:$AA$123,掉落填表!B665-3000,(掉落填表!E665-1)*4+2)</f>
        <v>1401003</v>
      </c>
      <c r="H665" s="18">
        <f t="shared" si="32"/>
        <v>450</v>
      </c>
      <c r="L665" s="18">
        <f>INDEX(章节关卡!$D$4:$AA$123,掉落填表!B665-3000,(掉落填表!E665-1)*4+4)*$X$4</f>
        <v>450</v>
      </c>
      <c r="P665" s="18">
        <f t="shared" si="30"/>
        <v>30490002</v>
      </c>
      <c r="Q665" s="18" t="str">
        <f>G665&amp;"#"&amp;H665&amp;"#"&amp;VLOOKUP(G665,章节关卡!$AN$3:$AO$36,2,FALSE)</f>
        <v>1401003#450#14</v>
      </c>
    </row>
    <row r="666" spans="1:17" ht="17.100000000000001" customHeight="1" x14ac:dyDescent="0.2">
      <c r="A666" s="14">
        <v>663</v>
      </c>
      <c r="B666" s="14">
        <v>3049</v>
      </c>
      <c r="C666" s="14" t="s">
        <v>1641</v>
      </c>
      <c r="D666" s="14" t="s">
        <v>969</v>
      </c>
      <c r="E666" s="14">
        <v>3</v>
      </c>
      <c r="F666" s="18">
        <f t="shared" si="31"/>
        <v>10000</v>
      </c>
      <c r="G666" s="18">
        <f>INDEX(章节关卡!$D$4:$AA$123,掉落填表!B666-3000,(掉落填表!E666-1)*4+2)</f>
        <v>1603005</v>
      </c>
      <c r="H666" s="18">
        <f t="shared" si="32"/>
        <v>50</v>
      </c>
      <c r="L666" s="18">
        <f>INDEX(章节关卡!$D$4:$AA$123,掉落填表!B666-3000,(掉落填表!E666-1)*4+4)*$X$4</f>
        <v>50</v>
      </c>
      <c r="P666" s="18">
        <f t="shared" si="30"/>
        <v>30490003</v>
      </c>
      <c r="Q666" s="18" t="str">
        <f>G666&amp;"#"&amp;H666&amp;"#"&amp;VLOOKUP(G666,章节关卡!$AN$3:$AO$36,2,FALSE)</f>
        <v>1603005#50#16</v>
      </c>
    </row>
    <row r="667" spans="1:17" ht="17.100000000000001" customHeight="1" x14ac:dyDescent="0.2">
      <c r="A667" s="14">
        <v>664</v>
      </c>
      <c r="B667" s="14">
        <v>3049</v>
      </c>
      <c r="C667" s="14" t="s">
        <v>1642</v>
      </c>
      <c r="D667" s="14" t="s">
        <v>969</v>
      </c>
      <c r="E667" s="14">
        <v>4</v>
      </c>
      <c r="F667" s="18">
        <f t="shared" si="31"/>
        <v>10000</v>
      </c>
      <c r="G667" s="18">
        <f>INDEX(章节关卡!$D$4:$AA$123,掉落填表!B667-3000,(掉落填表!E667-1)*4+2)</f>
        <v>1603013</v>
      </c>
      <c r="H667" s="18">
        <f t="shared" si="32"/>
        <v>5</v>
      </c>
      <c r="L667" s="18">
        <f>INDEX(章节关卡!$D$4:$AA$123,掉落填表!B667-3000,(掉落填表!E667-1)*4+4)*$X$4</f>
        <v>5</v>
      </c>
      <c r="P667" s="18">
        <f t="shared" si="30"/>
        <v>30490004</v>
      </c>
      <c r="Q667" s="18" t="str">
        <f>G667&amp;"#"&amp;H667&amp;"#"&amp;VLOOKUP(G667,章节关卡!$AN$3:$AO$36,2,FALSE)</f>
        <v>1603013#5#16</v>
      </c>
    </row>
    <row r="668" spans="1:17" ht="17.100000000000001" customHeight="1" x14ac:dyDescent="0.2">
      <c r="A668" s="14">
        <v>665</v>
      </c>
      <c r="B668" s="14">
        <v>3050</v>
      </c>
      <c r="C668" s="14" t="s">
        <v>1643</v>
      </c>
      <c r="D668" s="14" t="s">
        <v>969</v>
      </c>
      <c r="E668" s="14">
        <v>1</v>
      </c>
      <c r="F668" s="18">
        <f t="shared" si="31"/>
        <v>10000</v>
      </c>
      <c r="G668" s="18">
        <f>INDEX(章节关卡!$D$4:$AA$123,掉落填表!B668-3000,(掉落填表!E668-1)*4+2)</f>
        <v>1401002</v>
      </c>
      <c r="H668" s="18">
        <f t="shared" si="32"/>
        <v>1500</v>
      </c>
      <c r="L668" s="18">
        <f>INDEX(章节关卡!$D$4:$AA$123,掉落填表!B668-3000,(掉落填表!E668-1)*4+4)*$X$4</f>
        <v>1500</v>
      </c>
      <c r="P668" s="18">
        <f t="shared" si="30"/>
        <v>30500001</v>
      </c>
      <c r="Q668" s="18" t="str">
        <f>G668&amp;"#"&amp;H668&amp;"#"&amp;VLOOKUP(G668,章节关卡!$AN$3:$AO$36,2,FALSE)</f>
        <v>1401002#1500#14</v>
      </c>
    </row>
    <row r="669" spans="1:17" ht="17.100000000000001" customHeight="1" x14ac:dyDescent="0.2">
      <c r="A669" s="14">
        <v>666</v>
      </c>
      <c r="B669" s="14">
        <v>3050</v>
      </c>
      <c r="C669" s="14" t="s">
        <v>1644</v>
      </c>
      <c r="D669" s="14" t="s">
        <v>969</v>
      </c>
      <c r="E669" s="14">
        <v>2</v>
      </c>
      <c r="F669" s="18">
        <f t="shared" si="31"/>
        <v>10000</v>
      </c>
      <c r="G669" s="18">
        <f>INDEX(章节关卡!$D$4:$AA$123,掉落填表!B669-3000,(掉落填表!E669-1)*4+2)</f>
        <v>1401004</v>
      </c>
      <c r="H669" s="18">
        <f t="shared" si="32"/>
        <v>450</v>
      </c>
      <c r="L669" s="18">
        <f>INDEX(章节关卡!$D$4:$AA$123,掉落填表!B669-3000,(掉落填表!E669-1)*4+4)*$X$4</f>
        <v>450</v>
      </c>
      <c r="P669" s="18">
        <f t="shared" si="30"/>
        <v>30500002</v>
      </c>
      <c r="Q669" s="18" t="str">
        <f>G669&amp;"#"&amp;H669&amp;"#"&amp;VLOOKUP(G669,章节关卡!$AN$3:$AO$36,2,FALSE)</f>
        <v>1401004#450#14</v>
      </c>
    </row>
    <row r="670" spans="1:17" ht="17.100000000000001" customHeight="1" x14ac:dyDescent="0.2">
      <c r="A670" s="14">
        <v>667</v>
      </c>
      <c r="B670" s="14">
        <v>3050</v>
      </c>
      <c r="C670" s="14" t="s">
        <v>1645</v>
      </c>
      <c r="D670" s="14" t="s">
        <v>969</v>
      </c>
      <c r="E670" s="14">
        <v>3</v>
      </c>
      <c r="F670" s="18">
        <f t="shared" si="31"/>
        <v>10000</v>
      </c>
      <c r="G670" s="18">
        <f>INDEX(章节关卡!$D$4:$AA$123,掉落填表!B670-3000,(掉落填表!E670-1)*4+2)</f>
        <v>1603002</v>
      </c>
      <c r="H670" s="18">
        <f t="shared" si="32"/>
        <v>50</v>
      </c>
      <c r="L670" s="18">
        <f>INDEX(章节关卡!$D$4:$AA$123,掉落填表!B670-3000,(掉落填表!E670-1)*4+4)*$X$4</f>
        <v>50</v>
      </c>
      <c r="P670" s="18">
        <f t="shared" si="30"/>
        <v>30500003</v>
      </c>
      <c r="Q670" s="18" t="str">
        <f>G670&amp;"#"&amp;H670&amp;"#"&amp;VLOOKUP(G670,章节关卡!$AN$3:$AO$36,2,FALSE)</f>
        <v>1603002#50#16</v>
      </c>
    </row>
    <row r="671" spans="1:17" ht="17.100000000000001" customHeight="1" x14ac:dyDescent="0.2">
      <c r="A671" s="14">
        <v>668</v>
      </c>
      <c r="B671" s="14">
        <v>3050</v>
      </c>
      <c r="C671" s="14" t="s">
        <v>1646</v>
      </c>
      <c r="D671" s="14" t="s">
        <v>969</v>
      </c>
      <c r="E671" s="14">
        <v>4</v>
      </c>
      <c r="F671" s="18">
        <f t="shared" si="31"/>
        <v>10000</v>
      </c>
      <c r="G671" s="18">
        <f>INDEX(章节关卡!$D$4:$AA$123,掉落填表!B671-3000,(掉落填表!E671-1)*4+2)</f>
        <v>1603015</v>
      </c>
      <c r="H671" s="18">
        <f t="shared" si="32"/>
        <v>5</v>
      </c>
      <c r="L671" s="18">
        <f>INDEX(章节关卡!$D$4:$AA$123,掉落填表!B671-3000,(掉落填表!E671-1)*4+4)*$X$4</f>
        <v>5</v>
      </c>
      <c r="P671" s="18">
        <f t="shared" si="30"/>
        <v>30500004</v>
      </c>
      <c r="Q671" s="18" t="str">
        <f>G671&amp;"#"&amp;H671&amp;"#"&amp;VLOOKUP(G671,章节关卡!$AN$3:$AO$36,2,FALSE)</f>
        <v>1603015#5#16</v>
      </c>
    </row>
    <row r="672" spans="1:17" ht="17.100000000000001" customHeight="1" x14ac:dyDescent="0.2">
      <c r="A672" s="14">
        <v>669</v>
      </c>
      <c r="B672" s="14">
        <v>3051</v>
      </c>
      <c r="C672" s="14" t="s">
        <v>1647</v>
      </c>
      <c r="D672" s="14" t="s">
        <v>969</v>
      </c>
      <c r="E672" s="14">
        <v>1</v>
      </c>
      <c r="F672" s="18">
        <f t="shared" si="31"/>
        <v>10000</v>
      </c>
      <c r="G672" s="18">
        <f>INDEX(章节关卡!$D$4:$AA$123,掉落填表!B672-3000,(掉落填表!E672-1)*4+2)</f>
        <v>1401002</v>
      </c>
      <c r="H672" s="18">
        <f t="shared" si="32"/>
        <v>1500</v>
      </c>
      <c r="L672" s="18">
        <f>INDEX(章节关卡!$D$4:$AA$123,掉落填表!B672-3000,(掉落填表!E672-1)*4+4)*$X$4</f>
        <v>1500</v>
      </c>
      <c r="P672" s="18">
        <f t="shared" si="30"/>
        <v>30510001</v>
      </c>
      <c r="Q672" s="18" t="str">
        <f>G672&amp;"#"&amp;H672&amp;"#"&amp;VLOOKUP(G672,章节关卡!$AN$3:$AO$36,2,FALSE)</f>
        <v>1401002#1500#14</v>
      </c>
    </row>
    <row r="673" spans="1:17" ht="17.100000000000001" customHeight="1" x14ac:dyDescent="0.2">
      <c r="A673" s="14">
        <v>670</v>
      </c>
      <c r="B673" s="14">
        <v>3051</v>
      </c>
      <c r="C673" s="14" t="s">
        <v>1648</v>
      </c>
      <c r="D673" s="14" t="s">
        <v>969</v>
      </c>
      <c r="E673" s="14">
        <v>2</v>
      </c>
      <c r="F673" s="18">
        <f t="shared" si="31"/>
        <v>10000</v>
      </c>
      <c r="G673" s="18">
        <f>INDEX(章节关卡!$D$4:$AA$123,掉落填表!B673-3000,(掉落填表!E673-1)*4+2)</f>
        <v>1401003</v>
      </c>
      <c r="H673" s="18">
        <f t="shared" si="32"/>
        <v>450</v>
      </c>
      <c r="L673" s="18">
        <f>INDEX(章节关卡!$D$4:$AA$123,掉落填表!B673-3000,(掉落填表!E673-1)*4+4)*$X$4</f>
        <v>450</v>
      </c>
      <c r="P673" s="18">
        <f t="shared" si="30"/>
        <v>30510002</v>
      </c>
      <c r="Q673" s="18" t="str">
        <f>G673&amp;"#"&amp;H673&amp;"#"&amp;VLOOKUP(G673,章节关卡!$AN$3:$AO$36,2,FALSE)</f>
        <v>1401003#450#14</v>
      </c>
    </row>
    <row r="674" spans="1:17" ht="17.100000000000001" customHeight="1" x14ac:dyDescent="0.2">
      <c r="A674" s="14">
        <v>671</v>
      </c>
      <c r="B674" s="14">
        <v>3051</v>
      </c>
      <c r="C674" s="14" t="s">
        <v>1649</v>
      </c>
      <c r="D674" s="14" t="s">
        <v>969</v>
      </c>
      <c r="E674" s="14">
        <v>3</v>
      </c>
      <c r="F674" s="18">
        <f t="shared" si="31"/>
        <v>10000</v>
      </c>
      <c r="G674" s="18">
        <f>INDEX(章节关卡!$D$4:$AA$123,掉落填表!B674-3000,(掉落填表!E674-1)*4+2)</f>
        <v>1603005</v>
      </c>
      <c r="H674" s="18">
        <f t="shared" si="32"/>
        <v>50</v>
      </c>
      <c r="L674" s="18">
        <f>INDEX(章节关卡!$D$4:$AA$123,掉落填表!B674-3000,(掉落填表!E674-1)*4+4)*$X$4</f>
        <v>50</v>
      </c>
      <c r="P674" s="18">
        <f t="shared" si="30"/>
        <v>30510003</v>
      </c>
      <c r="Q674" s="18" t="str">
        <f>G674&amp;"#"&amp;H674&amp;"#"&amp;VLOOKUP(G674,章节关卡!$AN$3:$AO$36,2,FALSE)</f>
        <v>1603005#50#16</v>
      </c>
    </row>
    <row r="675" spans="1:17" ht="17.100000000000001" customHeight="1" x14ac:dyDescent="0.2">
      <c r="A675" s="14">
        <v>672</v>
      </c>
      <c r="B675" s="14">
        <v>3051</v>
      </c>
      <c r="C675" s="14" t="s">
        <v>1650</v>
      </c>
      <c r="D675" s="14" t="s">
        <v>969</v>
      </c>
      <c r="E675" s="14">
        <v>4</v>
      </c>
      <c r="F675" s="18">
        <f t="shared" si="31"/>
        <v>10000</v>
      </c>
      <c r="G675" s="18">
        <f>INDEX(章节关卡!$D$4:$AA$123,掉落填表!B675-3000,(掉落填表!E675-1)*4+2)</f>
        <v>1603007</v>
      </c>
      <c r="H675" s="18">
        <f t="shared" si="32"/>
        <v>5</v>
      </c>
      <c r="L675" s="18">
        <f>INDEX(章节关卡!$D$4:$AA$123,掉落填表!B675-3000,(掉落填表!E675-1)*4+4)*$X$4</f>
        <v>5</v>
      </c>
      <c r="P675" s="18">
        <f t="shared" si="30"/>
        <v>30510004</v>
      </c>
      <c r="Q675" s="18" t="str">
        <f>G675&amp;"#"&amp;H675&amp;"#"&amp;VLOOKUP(G675,章节关卡!$AN$3:$AO$36,2,FALSE)</f>
        <v>1603007#5#16</v>
      </c>
    </row>
    <row r="676" spans="1:17" ht="17.100000000000001" customHeight="1" x14ac:dyDescent="0.2">
      <c r="A676" s="14">
        <v>673</v>
      </c>
      <c r="B676" s="14">
        <v>3052</v>
      </c>
      <c r="C676" s="14" t="s">
        <v>1651</v>
      </c>
      <c r="D676" s="14" t="s">
        <v>969</v>
      </c>
      <c r="E676" s="14">
        <v>1</v>
      </c>
      <c r="F676" s="18">
        <f t="shared" si="31"/>
        <v>10000</v>
      </c>
      <c r="G676" s="18">
        <f>INDEX(章节关卡!$D$4:$AA$123,掉落填表!B676-3000,(掉落填表!E676-1)*4+2)</f>
        <v>1401002</v>
      </c>
      <c r="H676" s="18">
        <f t="shared" si="32"/>
        <v>1500</v>
      </c>
      <c r="L676" s="18">
        <f>INDEX(章节关卡!$D$4:$AA$123,掉落填表!B676-3000,(掉落填表!E676-1)*4+4)*$X$4</f>
        <v>1500</v>
      </c>
      <c r="P676" s="18">
        <f t="shared" si="30"/>
        <v>30520001</v>
      </c>
      <c r="Q676" s="18" t="str">
        <f>G676&amp;"#"&amp;H676&amp;"#"&amp;VLOOKUP(G676,章节关卡!$AN$3:$AO$36,2,FALSE)</f>
        <v>1401002#1500#14</v>
      </c>
    </row>
    <row r="677" spans="1:17" ht="17.100000000000001" customHeight="1" x14ac:dyDescent="0.2">
      <c r="A677" s="14">
        <v>674</v>
      </c>
      <c r="B677" s="14">
        <v>3052</v>
      </c>
      <c r="C677" s="14" t="s">
        <v>1652</v>
      </c>
      <c r="D677" s="14" t="s">
        <v>969</v>
      </c>
      <c r="E677" s="14">
        <v>2</v>
      </c>
      <c r="F677" s="18">
        <f t="shared" si="31"/>
        <v>10000</v>
      </c>
      <c r="G677" s="18">
        <f>INDEX(章节关卡!$D$4:$AA$123,掉落填表!B677-3000,(掉落填表!E677-1)*4+2)</f>
        <v>1401004</v>
      </c>
      <c r="H677" s="18">
        <f t="shared" si="32"/>
        <v>450</v>
      </c>
      <c r="L677" s="18">
        <f>INDEX(章节关卡!$D$4:$AA$123,掉落填表!B677-3000,(掉落填表!E677-1)*4+4)*$X$4</f>
        <v>450</v>
      </c>
      <c r="P677" s="18">
        <f t="shared" si="30"/>
        <v>30520002</v>
      </c>
      <c r="Q677" s="18" t="str">
        <f>G677&amp;"#"&amp;H677&amp;"#"&amp;VLOOKUP(G677,章节关卡!$AN$3:$AO$36,2,FALSE)</f>
        <v>1401004#450#14</v>
      </c>
    </row>
    <row r="678" spans="1:17" ht="17.100000000000001" customHeight="1" x14ac:dyDescent="0.2">
      <c r="A678" s="14">
        <v>675</v>
      </c>
      <c r="B678" s="14">
        <v>3052</v>
      </c>
      <c r="C678" s="14" t="s">
        <v>1653</v>
      </c>
      <c r="D678" s="14" t="s">
        <v>969</v>
      </c>
      <c r="E678" s="14">
        <v>3</v>
      </c>
      <c r="F678" s="18">
        <f t="shared" si="31"/>
        <v>10000</v>
      </c>
      <c r="G678" s="18">
        <f>INDEX(章节关卡!$D$4:$AA$123,掉落填表!B678-3000,(掉落填表!E678-1)*4+2)</f>
        <v>1603002</v>
      </c>
      <c r="H678" s="18">
        <f t="shared" si="32"/>
        <v>50</v>
      </c>
      <c r="L678" s="18">
        <f>INDEX(章节关卡!$D$4:$AA$123,掉落填表!B678-3000,(掉落填表!E678-1)*4+4)*$X$4</f>
        <v>50</v>
      </c>
      <c r="P678" s="18">
        <f t="shared" si="30"/>
        <v>30520003</v>
      </c>
      <c r="Q678" s="18" t="str">
        <f>G678&amp;"#"&amp;H678&amp;"#"&amp;VLOOKUP(G678,章节关卡!$AN$3:$AO$36,2,FALSE)</f>
        <v>1603002#50#16</v>
      </c>
    </row>
    <row r="679" spans="1:17" ht="17.100000000000001" customHeight="1" x14ac:dyDescent="0.2">
      <c r="A679" s="14">
        <v>676</v>
      </c>
      <c r="B679" s="14">
        <v>3052</v>
      </c>
      <c r="C679" s="14" t="s">
        <v>1654</v>
      </c>
      <c r="D679" s="14" t="s">
        <v>969</v>
      </c>
      <c r="E679" s="14">
        <v>4</v>
      </c>
      <c r="F679" s="18">
        <f t="shared" si="31"/>
        <v>10000</v>
      </c>
      <c r="G679" s="18">
        <f>INDEX(章节关卡!$D$4:$AA$123,掉落填表!B679-3000,(掉落填表!E679-1)*4+2)</f>
        <v>1603009</v>
      </c>
      <c r="H679" s="18">
        <f t="shared" si="32"/>
        <v>5</v>
      </c>
      <c r="L679" s="18">
        <f>INDEX(章节关卡!$D$4:$AA$123,掉落填表!B679-3000,(掉落填表!E679-1)*4+4)*$X$4</f>
        <v>5</v>
      </c>
      <c r="P679" s="18">
        <f t="shared" si="30"/>
        <v>30520004</v>
      </c>
      <c r="Q679" s="18" t="str">
        <f>G679&amp;"#"&amp;H679&amp;"#"&amp;VLOOKUP(G679,章节关卡!$AN$3:$AO$36,2,FALSE)</f>
        <v>1603009#5#16</v>
      </c>
    </row>
    <row r="680" spans="1:17" ht="17.100000000000001" customHeight="1" x14ac:dyDescent="0.2">
      <c r="A680" s="14">
        <v>677</v>
      </c>
      <c r="B680" s="14">
        <v>3053</v>
      </c>
      <c r="C680" s="14" t="s">
        <v>1655</v>
      </c>
      <c r="D680" s="14" t="s">
        <v>969</v>
      </c>
      <c r="E680" s="14">
        <v>1</v>
      </c>
      <c r="F680" s="18">
        <f t="shared" si="31"/>
        <v>10000</v>
      </c>
      <c r="G680" s="18">
        <f>INDEX(章节关卡!$D$4:$AA$123,掉落填表!B680-3000,(掉落填表!E680-1)*4+2)</f>
        <v>1401002</v>
      </c>
      <c r="H680" s="18">
        <f t="shared" si="32"/>
        <v>1500</v>
      </c>
      <c r="L680" s="18">
        <f>INDEX(章节关卡!$D$4:$AA$123,掉落填表!B680-3000,(掉落填表!E680-1)*4+4)*$X$4</f>
        <v>1500</v>
      </c>
      <c r="P680" s="18">
        <f t="shared" si="30"/>
        <v>30530001</v>
      </c>
      <c r="Q680" s="18" t="str">
        <f>G680&amp;"#"&amp;H680&amp;"#"&amp;VLOOKUP(G680,章节关卡!$AN$3:$AO$36,2,FALSE)</f>
        <v>1401002#1500#14</v>
      </c>
    </row>
    <row r="681" spans="1:17" ht="17.100000000000001" customHeight="1" x14ac:dyDescent="0.2">
      <c r="A681" s="14">
        <v>678</v>
      </c>
      <c r="B681" s="14">
        <v>3053</v>
      </c>
      <c r="C681" s="14" t="s">
        <v>1656</v>
      </c>
      <c r="D681" s="14" t="s">
        <v>969</v>
      </c>
      <c r="E681" s="14">
        <v>2</v>
      </c>
      <c r="F681" s="18">
        <f t="shared" si="31"/>
        <v>10000</v>
      </c>
      <c r="G681" s="18">
        <f>INDEX(章节关卡!$D$4:$AA$123,掉落填表!B681-3000,(掉落填表!E681-1)*4+2)</f>
        <v>1603007</v>
      </c>
      <c r="H681" s="18">
        <f t="shared" si="32"/>
        <v>5</v>
      </c>
      <c r="L681" s="18">
        <f>INDEX(章节关卡!$D$4:$AA$123,掉落填表!B681-3000,(掉落填表!E681-1)*4+4)*$X$4</f>
        <v>5</v>
      </c>
      <c r="P681" s="18">
        <f t="shared" si="30"/>
        <v>30530002</v>
      </c>
      <c r="Q681" s="18" t="str">
        <f>G681&amp;"#"&amp;H681&amp;"#"&amp;VLOOKUP(G681,章节关卡!$AN$3:$AO$36,2,FALSE)</f>
        <v>1603007#5#16</v>
      </c>
    </row>
    <row r="682" spans="1:17" ht="17.100000000000001" customHeight="1" x14ac:dyDescent="0.2">
      <c r="A682" s="14">
        <v>679</v>
      </c>
      <c r="B682" s="14">
        <v>3053</v>
      </c>
      <c r="C682" s="14" t="s">
        <v>1657</v>
      </c>
      <c r="D682" s="14" t="s">
        <v>969</v>
      </c>
      <c r="E682" s="14">
        <v>3</v>
      </c>
      <c r="F682" s="18">
        <f t="shared" si="31"/>
        <v>10000</v>
      </c>
      <c r="G682" s="18">
        <f>INDEX(章节关卡!$D$4:$AA$123,掉落填表!B682-3000,(掉落填表!E682-1)*4+2)</f>
        <v>1603009</v>
      </c>
      <c r="H682" s="18">
        <f t="shared" si="32"/>
        <v>5</v>
      </c>
      <c r="L682" s="18">
        <f>INDEX(章节关卡!$D$4:$AA$123,掉落填表!B682-3000,(掉落填表!E682-1)*4+4)*$X$4</f>
        <v>5</v>
      </c>
      <c r="P682" s="18">
        <f t="shared" si="30"/>
        <v>30530003</v>
      </c>
      <c r="Q682" s="18" t="str">
        <f>G682&amp;"#"&amp;H682&amp;"#"&amp;VLOOKUP(G682,章节关卡!$AN$3:$AO$36,2,FALSE)</f>
        <v>1603009#5#16</v>
      </c>
    </row>
    <row r="683" spans="1:17" ht="17.100000000000001" customHeight="1" x14ac:dyDescent="0.2">
      <c r="A683" s="14">
        <v>680</v>
      </c>
      <c r="B683" s="14">
        <v>3053</v>
      </c>
      <c r="C683" s="14" t="s">
        <v>1658</v>
      </c>
      <c r="D683" s="14" t="s">
        <v>969</v>
      </c>
      <c r="E683" s="14">
        <v>4</v>
      </c>
      <c r="F683" s="18">
        <f t="shared" si="31"/>
        <v>10000</v>
      </c>
      <c r="G683" s="18">
        <f>INDEX(章节关卡!$D$4:$AA$123,掉落填表!B683-3000,(掉落填表!E683-1)*4+2)</f>
        <v>1603011</v>
      </c>
      <c r="H683" s="18">
        <f t="shared" si="32"/>
        <v>5</v>
      </c>
      <c r="L683" s="18">
        <f>INDEX(章节关卡!$D$4:$AA$123,掉落填表!B683-3000,(掉落填表!E683-1)*4+4)*$X$4</f>
        <v>5</v>
      </c>
      <c r="P683" s="18">
        <f t="shared" si="30"/>
        <v>30530004</v>
      </c>
      <c r="Q683" s="18" t="str">
        <f>G683&amp;"#"&amp;H683&amp;"#"&amp;VLOOKUP(G683,章节关卡!$AN$3:$AO$36,2,FALSE)</f>
        <v>1603011#5#16</v>
      </c>
    </row>
    <row r="684" spans="1:17" ht="17.100000000000001" customHeight="1" x14ac:dyDescent="0.2">
      <c r="A684" s="14">
        <v>681</v>
      </c>
      <c r="B684" s="14">
        <v>3054</v>
      </c>
      <c r="C684" s="14" t="s">
        <v>1659</v>
      </c>
      <c r="D684" s="14" t="s">
        <v>969</v>
      </c>
      <c r="E684" s="14">
        <v>1</v>
      </c>
      <c r="F684" s="18">
        <f t="shared" si="31"/>
        <v>10000</v>
      </c>
      <c r="G684" s="18">
        <f>INDEX(章节关卡!$D$4:$AA$123,掉落填表!B684-3000,(掉落填表!E684-1)*4+2)</f>
        <v>1401002</v>
      </c>
      <c r="H684" s="18">
        <f t="shared" si="32"/>
        <v>1500</v>
      </c>
      <c r="L684" s="18">
        <f>INDEX(章节关卡!$D$4:$AA$123,掉落填表!B684-3000,(掉落填表!E684-1)*4+4)*$X$4</f>
        <v>1500</v>
      </c>
      <c r="P684" s="18">
        <f t="shared" si="30"/>
        <v>30540001</v>
      </c>
      <c r="Q684" s="18" t="str">
        <f>G684&amp;"#"&amp;H684&amp;"#"&amp;VLOOKUP(G684,章节关卡!$AN$3:$AO$36,2,FALSE)</f>
        <v>1401002#1500#14</v>
      </c>
    </row>
    <row r="685" spans="1:17" ht="17.100000000000001" customHeight="1" x14ac:dyDescent="0.2">
      <c r="A685" s="14">
        <v>682</v>
      </c>
      <c r="B685" s="14">
        <v>3054</v>
      </c>
      <c r="C685" s="14" t="s">
        <v>1660</v>
      </c>
      <c r="D685" s="14" t="s">
        <v>969</v>
      </c>
      <c r="E685" s="14">
        <v>2</v>
      </c>
      <c r="F685" s="18">
        <f t="shared" si="31"/>
        <v>10000</v>
      </c>
      <c r="G685" s="18">
        <f>INDEX(章节关卡!$D$4:$AA$123,掉落填表!B685-3000,(掉落填表!E685-1)*4+2)</f>
        <v>1401003</v>
      </c>
      <c r="H685" s="18">
        <f t="shared" si="32"/>
        <v>450</v>
      </c>
      <c r="L685" s="18">
        <f>INDEX(章节关卡!$D$4:$AA$123,掉落填表!B685-3000,(掉落填表!E685-1)*4+4)*$X$4</f>
        <v>450</v>
      </c>
      <c r="P685" s="18">
        <f t="shared" si="30"/>
        <v>30540002</v>
      </c>
      <c r="Q685" s="18" t="str">
        <f>G685&amp;"#"&amp;H685&amp;"#"&amp;VLOOKUP(G685,章节关卡!$AN$3:$AO$36,2,FALSE)</f>
        <v>1401003#450#14</v>
      </c>
    </row>
    <row r="686" spans="1:17" ht="17.100000000000001" customHeight="1" x14ac:dyDescent="0.2">
      <c r="A686" s="14">
        <v>683</v>
      </c>
      <c r="B686" s="14">
        <v>3054</v>
      </c>
      <c r="C686" s="14" t="s">
        <v>1661</v>
      </c>
      <c r="D686" s="14" t="s">
        <v>969</v>
      </c>
      <c r="E686" s="14">
        <v>3</v>
      </c>
      <c r="F686" s="18">
        <f t="shared" si="31"/>
        <v>10000</v>
      </c>
      <c r="G686" s="18">
        <f>INDEX(章节关卡!$D$4:$AA$123,掉落填表!B686-3000,(掉落填表!E686-1)*4+2)</f>
        <v>1603005</v>
      </c>
      <c r="H686" s="18">
        <f t="shared" si="32"/>
        <v>50</v>
      </c>
      <c r="L686" s="18">
        <f>INDEX(章节关卡!$D$4:$AA$123,掉落填表!B686-3000,(掉落填表!E686-1)*4+4)*$X$4</f>
        <v>50</v>
      </c>
      <c r="P686" s="18">
        <f t="shared" si="30"/>
        <v>30540003</v>
      </c>
      <c r="Q686" s="18" t="str">
        <f>G686&amp;"#"&amp;H686&amp;"#"&amp;VLOOKUP(G686,章节关卡!$AN$3:$AO$36,2,FALSE)</f>
        <v>1603005#50#16</v>
      </c>
    </row>
    <row r="687" spans="1:17" ht="17.100000000000001" customHeight="1" x14ac:dyDescent="0.2">
      <c r="A687" s="14">
        <v>684</v>
      </c>
      <c r="B687" s="14">
        <v>3054</v>
      </c>
      <c r="C687" s="14" t="s">
        <v>1662</v>
      </c>
      <c r="D687" s="14" t="s">
        <v>969</v>
      </c>
      <c r="E687" s="14">
        <v>4</v>
      </c>
      <c r="F687" s="18">
        <f t="shared" si="31"/>
        <v>10000</v>
      </c>
      <c r="G687" s="18">
        <f>INDEX(章节关卡!$D$4:$AA$123,掉落填表!B687-3000,(掉落填表!E687-1)*4+2)</f>
        <v>1603013</v>
      </c>
      <c r="H687" s="18">
        <f t="shared" si="32"/>
        <v>5</v>
      </c>
      <c r="L687" s="18">
        <f>INDEX(章节关卡!$D$4:$AA$123,掉落填表!B687-3000,(掉落填表!E687-1)*4+4)*$X$4</f>
        <v>5</v>
      </c>
      <c r="P687" s="18">
        <f t="shared" si="30"/>
        <v>30540004</v>
      </c>
      <c r="Q687" s="18" t="str">
        <f>G687&amp;"#"&amp;H687&amp;"#"&amp;VLOOKUP(G687,章节关卡!$AN$3:$AO$36,2,FALSE)</f>
        <v>1603013#5#16</v>
      </c>
    </row>
    <row r="688" spans="1:17" ht="17.100000000000001" customHeight="1" x14ac:dyDescent="0.2">
      <c r="A688" s="14">
        <v>685</v>
      </c>
      <c r="B688" s="14">
        <v>3055</v>
      </c>
      <c r="C688" s="14" t="s">
        <v>1663</v>
      </c>
      <c r="D688" s="14" t="s">
        <v>969</v>
      </c>
      <c r="E688" s="14">
        <v>1</v>
      </c>
      <c r="F688" s="18">
        <f t="shared" si="31"/>
        <v>10000</v>
      </c>
      <c r="G688" s="18">
        <f>INDEX(章节关卡!$D$4:$AA$123,掉落填表!B688-3000,(掉落填表!E688-1)*4+2)</f>
        <v>1401002</v>
      </c>
      <c r="H688" s="18">
        <f t="shared" si="32"/>
        <v>1500</v>
      </c>
      <c r="L688" s="18">
        <f>INDEX(章节关卡!$D$4:$AA$123,掉落填表!B688-3000,(掉落填表!E688-1)*4+4)*$X$4</f>
        <v>1500</v>
      </c>
      <c r="P688" s="18">
        <f t="shared" si="30"/>
        <v>30550001</v>
      </c>
      <c r="Q688" s="18" t="str">
        <f>G688&amp;"#"&amp;H688&amp;"#"&amp;VLOOKUP(G688,章节关卡!$AN$3:$AO$36,2,FALSE)</f>
        <v>1401002#1500#14</v>
      </c>
    </row>
    <row r="689" spans="1:17" ht="17.100000000000001" customHeight="1" x14ac:dyDescent="0.2">
      <c r="A689" s="14">
        <v>686</v>
      </c>
      <c r="B689" s="14">
        <v>3055</v>
      </c>
      <c r="C689" s="14" t="s">
        <v>1664</v>
      </c>
      <c r="D689" s="14" t="s">
        <v>969</v>
      </c>
      <c r="E689" s="14">
        <v>2</v>
      </c>
      <c r="F689" s="18">
        <f t="shared" si="31"/>
        <v>10000</v>
      </c>
      <c r="G689" s="18">
        <f>INDEX(章节关卡!$D$4:$AA$123,掉落填表!B689-3000,(掉落填表!E689-1)*4+2)</f>
        <v>1401004</v>
      </c>
      <c r="H689" s="18">
        <f t="shared" si="32"/>
        <v>450</v>
      </c>
      <c r="L689" s="18">
        <f>INDEX(章节关卡!$D$4:$AA$123,掉落填表!B689-3000,(掉落填表!E689-1)*4+4)*$X$4</f>
        <v>450</v>
      </c>
      <c r="P689" s="18">
        <f t="shared" si="30"/>
        <v>30550002</v>
      </c>
      <c r="Q689" s="18" t="str">
        <f>G689&amp;"#"&amp;H689&amp;"#"&amp;VLOOKUP(G689,章节关卡!$AN$3:$AO$36,2,FALSE)</f>
        <v>1401004#450#14</v>
      </c>
    </row>
    <row r="690" spans="1:17" ht="17.100000000000001" customHeight="1" x14ac:dyDescent="0.2">
      <c r="A690" s="14">
        <v>687</v>
      </c>
      <c r="B690" s="14">
        <v>3055</v>
      </c>
      <c r="C690" s="14" t="s">
        <v>1665</v>
      </c>
      <c r="D690" s="14" t="s">
        <v>969</v>
      </c>
      <c r="E690" s="14">
        <v>3</v>
      </c>
      <c r="F690" s="18">
        <f t="shared" si="31"/>
        <v>10000</v>
      </c>
      <c r="G690" s="18">
        <f>INDEX(章节关卡!$D$4:$AA$123,掉落填表!B690-3000,(掉落填表!E690-1)*4+2)</f>
        <v>1603002</v>
      </c>
      <c r="H690" s="18">
        <f t="shared" si="32"/>
        <v>50</v>
      </c>
      <c r="L690" s="18">
        <f>INDEX(章节关卡!$D$4:$AA$123,掉落填表!B690-3000,(掉落填表!E690-1)*4+4)*$X$4</f>
        <v>50</v>
      </c>
      <c r="P690" s="18">
        <f t="shared" si="30"/>
        <v>30550003</v>
      </c>
      <c r="Q690" s="18" t="str">
        <f>G690&amp;"#"&amp;H690&amp;"#"&amp;VLOOKUP(G690,章节关卡!$AN$3:$AO$36,2,FALSE)</f>
        <v>1603002#50#16</v>
      </c>
    </row>
    <row r="691" spans="1:17" ht="17.100000000000001" customHeight="1" x14ac:dyDescent="0.2">
      <c r="A691" s="14">
        <v>688</v>
      </c>
      <c r="B691" s="14">
        <v>3055</v>
      </c>
      <c r="C691" s="14" t="s">
        <v>1666</v>
      </c>
      <c r="D691" s="14" t="s">
        <v>969</v>
      </c>
      <c r="E691" s="14">
        <v>4</v>
      </c>
      <c r="F691" s="18">
        <f t="shared" si="31"/>
        <v>10000</v>
      </c>
      <c r="G691" s="18">
        <f>INDEX(章节关卡!$D$4:$AA$123,掉落填表!B691-3000,(掉落填表!E691-1)*4+2)</f>
        <v>1603015</v>
      </c>
      <c r="H691" s="18">
        <f t="shared" si="32"/>
        <v>5</v>
      </c>
      <c r="L691" s="18">
        <f>INDEX(章节关卡!$D$4:$AA$123,掉落填表!B691-3000,(掉落填表!E691-1)*4+4)*$X$4</f>
        <v>5</v>
      </c>
      <c r="P691" s="18">
        <f t="shared" si="30"/>
        <v>30550004</v>
      </c>
      <c r="Q691" s="18" t="str">
        <f>G691&amp;"#"&amp;H691&amp;"#"&amp;VLOOKUP(G691,章节关卡!$AN$3:$AO$36,2,FALSE)</f>
        <v>1603015#5#16</v>
      </c>
    </row>
    <row r="692" spans="1:17" ht="17.100000000000001" customHeight="1" x14ac:dyDescent="0.2">
      <c r="A692" s="14">
        <v>689</v>
      </c>
      <c r="B692" s="14">
        <v>3056</v>
      </c>
      <c r="C692" s="14" t="s">
        <v>1667</v>
      </c>
      <c r="D692" s="14" t="s">
        <v>969</v>
      </c>
      <c r="E692" s="14">
        <v>1</v>
      </c>
      <c r="F692" s="18">
        <f t="shared" si="31"/>
        <v>10000</v>
      </c>
      <c r="G692" s="18">
        <f>INDEX(章节关卡!$D$4:$AA$123,掉落填表!B692-3000,(掉落填表!E692-1)*4+2)</f>
        <v>1401002</v>
      </c>
      <c r="H692" s="18">
        <f t="shared" si="32"/>
        <v>1500</v>
      </c>
      <c r="L692" s="18">
        <f>INDEX(章节关卡!$D$4:$AA$123,掉落填表!B692-3000,(掉落填表!E692-1)*4+4)*$X$4</f>
        <v>1500</v>
      </c>
      <c r="P692" s="18">
        <f t="shared" si="30"/>
        <v>30560001</v>
      </c>
      <c r="Q692" s="18" t="str">
        <f>G692&amp;"#"&amp;H692&amp;"#"&amp;VLOOKUP(G692,章节关卡!$AN$3:$AO$36,2,FALSE)</f>
        <v>1401002#1500#14</v>
      </c>
    </row>
    <row r="693" spans="1:17" ht="17.100000000000001" customHeight="1" x14ac:dyDescent="0.2">
      <c r="A693" s="14">
        <v>690</v>
      </c>
      <c r="B693" s="14">
        <v>3056</v>
      </c>
      <c r="C693" s="14" t="s">
        <v>1668</v>
      </c>
      <c r="D693" s="14" t="s">
        <v>969</v>
      </c>
      <c r="E693" s="14">
        <v>2</v>
      </c>
      <c r="F693" s="18">
        <f t="shared" si="31"/>
        <v>10000</v>
      </c>
      <c r="G693" s="18">
        <f>INDEX(章节关卡!$D$4:$AA$123,掉落填表!B693-3000,(掉落填表!E693-1)*4+2)</f>
        <v>1401003</v>
      </c>
      <c r="H693" s="18">
        <f t="shared" si="32"/>
        <v>450</v>
      </c>
      <c r="L693" s="18">
        <f>INDEX(章节关卡!$D$4:$AA$123,掉落填表!B693-3000,(掉落填表!E693-1)*4+4)*$X$4</f>
        <v>450</v>
      </c>
      <c r="P693" s="18">
        <f t="shared" si="30"/>
        <v>30560002</v>
      </c>
      <c r="Q693" s="18" t="str">
        <f>G693&amp;"#"&amp;H693&amp;"#"&amp;VLOOKUP(G693,章节关卡!$AN$3:$AO$36,2,FALSE)</f>
        <v>1401003#450#14</v>
      </c>
    </row>
    <row r="694" spans="1:17" ht="17.100000000000001" customHeight="1" x14ac:dyDescent="0.2">
      <c r="A694" s="14">
        <v>691</v>
      </c>
      <c r="B694" s="14">
        <v>3056</v>
      </c>
      <c r="C694" s="14" t="s">
        <v>1669</v>
      </c>
      <c r="D694" s="14" t="s">
        <v>969</v>
      </c>
      <c r="E694" s="14">
        <v>3</v>
      </c>
      <c r="F694" s="18">
        <f t="shared" si="31"/>
        <v>10000</v>
      </c>
      <c r="G694" s="18">
        <f>INDEX(章节关卡!$D$4:$AA$123,掉落填表!B694-3000,(掉落填表!E694-1)*4+2)</f>
        <v>1603005</v>
      </c>
      <c r="H694" s="18">
        <f t="shared" si="32"/>
        <v>50</v>
      </c>
      <c r="L694" s="18">
        <f>INDEX(章节关卡!$D$4:$AA$123,掉落填表!B694-3000,(掉落填表!E694-1)*4+4)*$X$4</f>
        <v>50</v>
      </c>
      <c r="P694" s="18">
        <f t="shared" si="30"/>
        <v>30560003</v>
      </c>
      <c r="Q694" s="18" t="str">
        <f>G694&amp;"#"&amp;H694&amp;"#"&amp;VLOOKUP(G694,章节关卡!$AN$3:$AO$36,2,FALSE)</f>
        <v>1603005#50#16</v>
      </c>
    </row>
    <row r="695" spans="1:17" ht="17.100000000000001" customHeight="1" x14ac:dyDescent="0.2">
      <c r="A695" s="14">
        <v>692</v>
      </c>
      <c r="B695" s="14">
        <v>3056</v>
      </c>
      <c r="C695" s="14" t="s">
        <v>1670</v>
      </c>
      <c r="D695" s="14" t="s">
        <v>969</v>
      </c>
      <c r="E695" s="14">
        <v>4</v>
      </c>
      <c r="F695" s="18">
        <f t="shared" si="31"/>
        <v>10000</v>
      </c>
      <c r="G695" s="18">
        <f>INDEX(章节关卡!$D$4:$AA$123,掉落填表!B695-3000,(掉落填表!E695-1)*4+2)</f>
        <v>1603007</v>
      </c>
      <c r="H695" s="18">
        <f t="shared" si="32"/>
        <v>5</v>
      </c>
      <c r="L695" s="18">
        <f>INDEX(章节关卡!$D$4:$AA$123,掉落填表!B695-3000,(掉落填表!E695-1)*4+4)*$X$4</f>
        <v>5</v>
      </c>
      <c r="P695" s="18">
        <f t="shared" si="30"/>
        <v>30560004</v>
      </c>
      <c r="Q695" s="18" t="str">
        <f>G695&amp;"#"&amp;H695&amp;"#"&amp;VLOOKUP(G695,章节关卡!$AN$3:$AO$36,2,FALSE)</f>
        <v>1603007#5#16</v>
      </c>
    </row>
    <row r="696" spans="1:17" ht="17.100000000000001" customHeight="1" x14ac:dyDescent="0.2">
      <c r="A696" s="14">
        <v>693</v>
      </c>
      <c r="B696" s="14">
        <v>3057</v>
      </c>
      <c r="C696" s="14" t="s">
        <v>1671</v>
      </c>
      <c r="D696" s="14" t="s">
        <v>969</v>
      </c>
      <c r="E696" s="14">
        <v>1</v>
      </c>
      <c r="F696" s="18">
        <f t="shared" si="31"/>
        <v>10000</v>
      </c>
      <c r="G696" s="18">
        <f>INDEX(章节关卡!$D$4:$AA$123,掉落填表!B696-3000,(掉落填表!E696-1)*4+2)</f>
        <v>1401002</v>
      </c>
      <c r="H696" s="18">
        <f t="shared" si="32"/>
        <v>1500</v>
      </c>
      <c r="L696" s="18">
        <f>INDEX(章节关卡!$D$4:$AA$123,掉落填表!B696-3000,(掉落填表!E696-1)*4+4)*$X$4</f>
        <v>1500</v>
      </c>
      <c r="P696" s="18">
        <f t="shared" si="30"/>
        <v>30570001</v>
      </c>
      <c r="Q696" s="18" t="str">
        <f>G696&amp;"#"&amp;H696&amp;"#"&amp;VLOOKUP(G696,章节关卡!$AN$3:$AO$36,2,FALSE)</f>
        <v>1401002#1500#14</v>
      </c>
    </row>
    <row r="697" spans="1:17" ht="17.100000000000001" customHeight="1" x14ac:dyDescent="0.2">
      <c r="A697" s="14">
        <v>694</v>
      </c>
      <c r="B697" s="14">
        <v>3057</v>
      </c>
      <c r="C697" s="14" t="s">
        <v>1672</v>
      </c>
      <c r="D697" s="14" t="s">
        <v>969</v>
      </c>
      <c r="E697" s="14">
        <v>2</v>
      </c>
      <c r="F697" s="18">
        <f t="shared" si="31"/>
        <v>10000</v>
      </c>
      <c r="G697" s="18">
        <f>INDEX(章节关卡!$D$4:$AA$123,掉落填表!B697-3000,(掉落填表!E697-1)*4+2)</f>
        <v>1401004</v>
      </c>
      <c r="H697" s="18">
        <f t="shared" si="32"/>
        <v>450</v>
      </c>
      <c r="L697" s="18">
        <f>INDEX(章节关卡!$D$4:$AA$123,掉落填表!B697-3000,(掉落填表!E697-1)*4+4)*$X$4</f>
        <v>450</v>
      </c>
      <c r="P697" s="18">
        <f t="shared" si="30"/>
        <v>30570002</v>
      </c>
      <c r="Q697" s="18" t="str">
        <f>G697&amp;"#"&amp;H697&amp;"#"&amp;VLOOKUP(G697,章节关卡!$AN$3:$AO$36,2,FALSE)</f>
        <v>1401004#450#14</v>
      </c>
    </row>
    <row r="698" spans="1:17" ht="17.100000000000001" customHeight="1" x14ac:dyDescent="0.2">
      <c r="A698" s="14">
        <v>695</v>
      </c>
      <c r="B698" s="14">
        <v>3057</v>
      </c>
      <c r="C698" s="14" t="s">
        <v>1673</v>
      </c>
      <c r="D698" s="14" t="s">
        <v>969</v>
      </c>
      <c r="E698" s="14">
        <v>3</v>
      </c>
      <c r="F698" s="18">
        <f t="shared" si="31"/>
        <v>10000</v>
      </c>
      <c r="G698" s="18">
        <f>INDEX(章节关卡!$D$4:$AA$123,掉落填表!B698-3000,(掉落填表!E698-1)*4+2)</f>
        <v>1603002</v>
      </c>
      <c r="H698" s="18">
        <f t="shared" si="32"/>
        <v>50</v>
      </c>
      <c r="L698" s="18">
        <f>INDEX(章节关卡!$D$4:$AA$123,掉落填表!B698-3000,(掉落填表!E698-1)*4+4)*$X$4</f>
        <v>50</v>
      </c>
      <c r="P698" s="18">
        <f t="shared" si="30"/>
        <v>30570003</v>
      </c>
      <c r="Q698" s="18" t="str">
        <f>G698&amp;"#"&amp;H698&amp;"#"&amp;VLOOKUP(G698,章节关卡!$AN$3:$AO$36,2,FALSE)</f>
        <v>1603002#50#16</v>
      </c>
    </row>
    <row r="699" spans="1:17" ht="17.100000000000001" customHeight="1" x14ac:dyDescent="0.2">
      <c r="A699" s="14">
        <v>696</v>
      </c>
      <c r="B699" s="14">
        <v>3057</v>
      </c>
      <c r="C699" s="14" t="s">
        <v>1674</v>
      </c>
      <c r="D699" s="14" t="s">
        <v>969</v>
      </c>
      <c r="E699" s="14">
        <v>4</v>
      </c>
      <c r="F699" s="18">
        <f t="shared" si="31"/>
        <v>10000</v>
      </c>
      <c r="G699" s="18">
        <f>INDEX(章节关卡!$D$4:$AA$123,掉落填表!B699-3000,(掉落填表!E699-1)*4+2)</f>
        <v>1603009</v>
      </c>
      <c r="H699" s="18">
        <f t="shared" si="32"/>
        <v>5</v>
      </c>
      <c r="L699" s="18">
        <f>INDEX(章节关卡!$D$4:$AA$123,掉落填表!B699-3000,(掉落填表!E699-1)*4+4)*$X$4</f>
        <v>5</v>
      </c>
      <c r="P699" s="18">
        <f t="shared" si="30"/>
        <v>30570004</v>
      </c>
      <c r="Q699" s="18" t="str">
        <f>G699&amp;"#"&amp;H699&amp;"#"&amp;VLOOKUP(G699,章节关卡!$AN$3:$AO$36,2,FALSE)</f>
        <v>1603009#5#16</v>
      </c>
    </row>
    <row r="700" spans="1:17" ht="17.100000000000001" customHeight="1" x14ac:dyDescent="0.2">
      <c r="A700" s="14">
        <v>697</v>
      </c>
      <c r="B700" s="14">
        <v>3058</v>
      </c>
      <c r="C700" s="14" t="s">
        <v>1675</v>
      </c>
      <c r="D700" s="14" t="s">
        <v>969</v>
      </c>
      <c r="E700" s="14">
        <v>1</v>
      </c>
      <c r="F700" s="18">
        <f t="shared" si="31"/>
        <v>10000</v>
      </c>
      <c r="G700" s="18">
        <f>INDEX(章节关卡!$D$4:$AA$123,掉落填表!B700-3000,(掉落填表!E700-1)*4+2)</f>
        <v>1401002</v>
      </c>
      <c r="H700" s="18">
        <f t="shared" si="32"/>
        <v>1500</v>
      </c>
      <c r="L700" s="18">
        <f>INDEX(章节关卡!$D$4:$AA$123,掉落填表!B700-3000,(掉落填表!E700-1)*4+4)*$X$4</f>
        <v>1500</v>
      </c>
      <c r="P700" s="18">
        <f t="shared" si="30"/>
        <v>30580001</v>
      </c>
      <c r="Q700" s="18" t="str">
        <f>G700&amp;"#"&amp;H700&amp;"#"&amp;VLOOKUP(G700,章节关卡!$AN$3:$AO$36,2,FALSE)</f>
        <v>1401002#1500#14</v>
      </c>
    </row>
    <row r="701" spans="1:17" ht="17.100000000000001" customHeight="1" x14ac:dyDescent="0.2">
      <c r="A701" s="14">
        <v>698</v>
      </c>
      <c r="B701" s="14">
        <v>3058</v>
      </c>
      <c r="C701" s="14" t="s">
        <v>1676</v>
      </c>
      <c r="D701" s="14" t="s">
        <v>969</v>
      </c>
      <c r="E701" s="14">
        <v>2</v>
      </c>
      <c r="F701" s="18">
        <f t="shared" si="31"/>
        <v>10000</v>
      </c>
      <c r="G701" s="18">
        <f>INDEX(章节关卡!$D$4:$AA$123,掉落填表!B701-3000,(掉落填表!E701-1)*4+2)</f>
        <v>1603005</v>
      </c>
      <c r="H701" s="18">
        <f t="shared" si="32"/>
        <v>50</v>
      </c>
      <c r="L701" s="18">
        <f>INDEX(章节关卡!$D$4:$AA$123,掉落填表!B701-3000,(掉落填表!E701-1)*4+4)*$X$4</f>
        <v>50</v>
      </c>
      <c r="P701" s="18">
        <f t="shared" si="30"/>
        <v>30580002</v>
      </c>
      <c r="Q701" s="18" t="str">
        <f>G701&amp;"#"&amp;H701&amp;"#"&amp;VLOOKUP(G701,章节关卡!$AN$3:$AO$36,2,FALSE)</f>
        <v>1603005#50#16</v>
      </c>
    </row>
    <row r="702" spans="1:17" ht="17.100000000000001" customHeight="1" x14ac:dyDescent="0.2">
      <c r="A702" s="14">
        <v>699</v>
      </c>
      <c r="B702" s="14">
        <v>3058</v>
      </c>
      <c r="C702" s="14" t="s">
        <v>1677</v>
      </c>
      <c r="D702" s="14" t="s">
        <v>969</v>
      </c>
      <c r="E702" s="14">
        <v>3</v>
      </c>
      <c r="F702" s="18">
        <f t="shared" si="31"/>
        <v>10000</v>
      </c>
      <c r="G702" s="18">
        <f>INDEX(章节关卡!$D$4:$AA$123,掉落填表!B702-3000,(掉落填表!E702-1)*4+2)</f>
        <v>1603005</v>
      </c>
      <c r="H702" s="18">
        <f t="shared" si="32"/>
        <v>50</v>
      </c>
      <c r="L702" s="18">
        <f>INDEX(章节关卡!$D$4:$AA$123,掉落填表!B702-3000,(掉落填表!E702-1)*4+4)*$X$4</f>
        <v>50</v>
      </c>
      <c r="P702" s="18">
        <f t="shared" si="30"/>
        <v>30580003</v>
      </c>
      <c r="Q702" s="18" t="str">
        <f>G702&amp;"#"&amp;H702&amp;"#"&amp;VLOOKUP(G702,章节关卡!$AN$3:$AO$36,2,FALSE)</f>
        <v>1603005#50#16</v>
      </c>
    </row>
    <row r="703" spans="1:17" ht="17.100000000000001" customHeight="1" x14ac:dyDescent="0.2">
      <c r="A703" s="14">
        <v>700</v>
      </c>
      <c r="B703" s="14">
        <v>3058</v>
      </c>
      <c r="C703" s="14" t="s">
        <v>1678</v>
      </c>
      <c r="D703" s="14" t="s">
        <v>969</v>
      </c>
      <c r="E703" s="14">
        <v>4</v>
      </c>
      <c r="F703" s="18">
        <f t="shared" si="31"/>
        <v>10000</v>
      </c>
      <c r="G703" s="18">
        <f>INDEX(章节关卡!$D$4:$AA$123,掉落填表!B703-3000,(掉落填表!E703-1)*4+2)</f>
        <v>1603015</v>
      </c>
      <c r="H703" s="18">
        <f t="shared" si="32"/>
        <v>5</v>
      </c>
      <c r="L703" s="18">
        <f>INDEX(章节关卡!$D$4:$AA$123,掉落填表!B703-3000,(掉落填表!E703-1)*4+4)*$X$4</f>
        <v>5</v>
      </c>
      <c r="P703" s="18">
        <f t="shared" si="30"/>
        <v>30580004</v>
      </c>
      <c r="Q703" s="18" t="str">
        <f>G703&amp;"#"&amp;H703&amp;"#"&amp;VLOOKUP(G703,章节关卡!$AN$3:$AO$36,2,FALSE)</f>
        <v>1603015#5#16</v>
      </c>
    </row>
    <row r="704" spans="1:17" ht="17.100000000000001" customHeight="1" x14ac:dyDescent="0.2">
      <c r="A704" s="14">
        <v>701</v>
      </c>
      <c r="B704" s="14">
        <v>3059</v>
      </c>
      <c r="C704" s="14" t="s">
        <v>1679</v>
      </c>
      <c r="D704" s="14" t="s">
        <v>969</v>
      </c>
      <c r="E704" s="14">
        <v>1</v>
      </c>
      <c r="F704" s="18">
        <f t="shared" si="31"/>
        <v>10000</v>
      </c>
      <c r="G704" s="18">
        <f>INDEX(章节关卡!$D$4:$AA$123,掉落填表!B704-3000,(掉落填表!E704-1)*4+2)</f>
        <v>1401002</v>
      </c>
      <c r="H704" s="18">
        <f t="shared" si="32"/>
        <v>1500</v>
      </c>
      <c r="L704" s="18">
        <f>INDEX(章节关卡!$D$4:$AA$123,掉落填表!B704-3000,(掉落填表!E704-1)*4+4)*$X$4</f>
        <v>1500</v>
      </c>
      <c r="P704" s="18">
        <f t="shared" si="30"/>
        <v>30590001</v>
      </c>
      <c r="Q704" s="18" t="str">
        <f>G704&amp;"#"&amp;H704&amp;"#"&amp;VLOOKUP(G704,章节关卡!$AN$3:$AO$36,2,FALSE)</f>
        <v>1401002#1500#14</v>
      </c>
    </row>
    <row r="705" spans="1:17" ht="17.100000000000001" customHeight="1" x14ac:dyDescent="0.2">
      <c r="A705" s="14">
        <v>702</v>
      </c>
      <c r="B705" s="14">
        <v>3059</v>
      </c>
      <c r="C705" s="14" t="s">
        <v>1680</v>
      </c>
      <c r="D705" s="14" t="s">
        <v>969</v>
      </c>
      <c r="E705" s="14">
        <v>2</v>
      </c>
      <c r="F705" s="18">
        <f t="shared" si="31"/>
        <v>10000</v>
      </c>
      <c r="G705" s="18">
        <f>INDEX(章节关卡!$D$4:$AA$123,掉落填表!B705-3000,(掉落填表!E705-1)*4+2)</f>
        <v>1401004</v>
      </c>
      <c r="H705" s="18">
        <f t="shared" si="32"/>
        <v>450</v>
      </c>
      <c r="L705" s="18">
        <f>INDEX(章节关卡!$D$4:$AA$123,掉落填表!B705-3000,(掉落填表!E705-1)*4+4)*$X$4</f>
        <v>450</v>
      </c>
      <c r="P705" s="18">
        <f t="shared" si="30"/>
        <v>30590002</v>
      </c>
      <c r="Q705" s="18" t="str">
        <f>G705&amp;"#"&amp;H705&amp;"#"&amp;VLOOKUP(G705,章节关卡!$AN$3:$AO$36,2,FALSE)</f>
        <v>1401004#450#14</v>
      </c>
    </row>
    <row r="706" spans="1:17" ht="17.100000000000001" customHeight="1" x14ac:dyDescent="0.2">
      <c r="A706" s="14">
        <v>703</v>
      </c>
      <c r="B706" s="14">
        <v>3059</v>
      </c>
      <c r="C706" s="14" t="s">
        <v>1681</v>
      </c>
      <c r="D706" s="14" t="s">
        <v>969</v>
      </c>
      <c r="E706" s="14">
        <v>3</v>
      </c>
      <c r="F706" s="18">
        <f t="shared" si="31"/>
        <v>10000</v>
      </c>
      <c r="G706" s="18">
        <f>INDEX(章节关卡!$D$4:$AA$123,掉落填表!B706-3000,(掉落填表!E706-1)*4+2)</f>
        <v>1401003</v>
      </c>
      <c r="H706" s="18">
        <f t="shared" si="32"/>
        <v>450</v>
      </c>
      <c r="L706" s="18">
        <f>INDEX(章节关卡!$D$4:$AA$123,掉落填表!B706-3000,(掉落填表!E706-1)*4+4)*$X$4</f>
        <v>450</v>
      </c>
      <c r="P706" s="18">
        <f t="shared" si="30"/>
        <v>30590003</v>
      </c>
      <c r="Q706" s="18" t="str">
        <f>G706&amp;"#"&amp;H706&amp;"#"&amp;VLOOKUP(G706,章节关卡!$AN$3:$AO$36,2,FALSE)</f>
        <v>1401003#450#14</v>
      </c>
    </row>
    <row r="707" spans="1:17" ht="17.100000000000001" customHeight="1" x14ac:dyDescent="0.2">
      <c r="A707" s="14">
        <v>704</v>
      </c>
      <c r="B707" s="14">
        <v>3059</v>
      </c>
      <c r="C707" s="14" t="s">
        <v>1682</v>
      </c>
      <c r="D707" s="14" t="s">
        <v>969</v>
      </c>
      <c r="E707" s="14">
        <v>4</v>
      </c>
      <c r="F707" s="18">
        <f t="shared" si="31"/>
        <v>10000</v>
      </c>
      <c r="G707" s="18">
        <f>INDEX(章节关卡!$D$4:$AA$123,掉落填表!B707-3000,(掉落填表!E707-1)*4+2)</f>
        <v>1603013</v>
      </c>
      <c r="H707" s="18">
        <f t="shared" si="32"/>
        <v>5</v>
      </c>
      <c r="L707" s="18">
        <f>INDEX(章节关卡!$D$4:$AA$123,掉落填表!B707-3000,(掉落填表!E707-1)*4+4)*$X$4</f>
        <v>5</v>
      </c>
      <c r="P707" s="18">
        <f t="shared" si="30"/>
        <v>30590004</v>
      </c>
      <c r="Q707" s="18" t="str">
        <f>G707&amp;"#"&amp;H707&amp;"#"&amp;VLOOKUP(G707,章节关卡!$AN$3:$AO$36,2,FALSE)</f>
        <v>1603013#5#16</v>
      </c>
    </row>
    <row r="708" spans="1:17" ht="17.100000000000001" customHeight="1" x14ac:dyDescent="0.2">
      <c r="A708" s="14">
        <v>705</v>
      </c>
      <c r="B708" s="14">
        <v>3060</v>
      </c>
      <c r="C708" s="14" t="s">
        <v>1683</v>
      </c>
      <c r="D708" s="14" t="s">
        <v>969</v>
      </c>
      <c r="E708" s="14">
        <v>1</v>
      </c>
      <c r="F708" s="18">
        <f t="shared" si="31"/>
        <v>10000</v>
      </c>
      <c r="G708" s="18">
        <f>INDEX(章节关卡!$D$4:$AA$123,掉落填表!B708-3000,(掉落填表!E708-1)*4+2)</f>
        <v>1401002</v>
      </c>
      <c r="H708" s="18">
        <f t="shared" si="32"/>
        <v>1500</v>
      </c>
      <c r="L708" s="18">
        <f>INDEX(章节关卡!$D$4:$AA$123,掉落填表!B708-3000,(掉落填表!E708-1)*4+4)*$X$4</f>
        <v>1500</v>
      </c>
      <c r="P708" s="18">
        <f t="shared" ref="P708:P771" si="33">B708*10000+E708</f>
        <v>30600001</v>
      </c>
      <c r="Q708" s="18" t="str">
        <f>G708&amp;"#"&amp;H708&amp;"#"&amp;VLOOKUP(G708,章节关卡!$AN$3:$AO$36,2,FALSE)</f>
        <v>1401002#1500#14</v>
      </c>
    </row>
    <row r="709" spans="1:17" ht="17.100000000000001" customHeight="1" x14ac:dyDescent="0.2">
      <c r="A709" s="14">
        <v>706</v>
      </c>
      <c r="B709" s="14">
        <v>3060</v>
      </c>
      <c r="C709" s="14" t="s">
        <v>1684</v>
      </c>
      <c r="D709" s="14" t="s">
        <v>969</v>
      </c>
      <c r="E709" s="14">
        <v>2</v>
      </c>
      <c r="F709" s="18">
        <f t="shared" ref="F709:F772" si="34">IF(L709&lt;1,INT(L709*10000),10000)</f>
        <v>10000</v>
      </c>
      <c r="G709" s="18">
        <f>INDEX(章节关卡!$D$4:$AA$123,掉落填表!B709-3000,(掉落填表!E709-1)*4+2)</f>
        <v>1603002</v>
      </c>
      <c r="H709" s="18">
        <f t="shared" ref="H709:H772" si="35">IF(F709&lt;10000,1,INT(L709))</f>
        <v>50</v>
      </c>
      <c r="L709" s="18">
        <f>INDEX(章节关卡!$D$4:$AA$123,掉落填表!B709-3000,(掉落填表!E709-1)*4+4)*$X$4</f>
        <v>50</v>
      </c>
      <c r="P709" s="18">
        <f t="shared" si="33"/>
        <v>30600002</v>
      </c>
      <c r="Q709" s="18" t="str">
        <f>G709&amp;"#"&amp;H709&amp;"#"&amp;VLOOKUP(G709,章节关卡!$AN$3:$AO$36,2,FALSE)</f>
        <v>1603002#50#16</v>
      </c>
    </row>
    <row r="710" spans="1:17" ht="17.100000000000001" customHeight="1" x14ac:dyDescent="0.2">
      <c r="A710" s="14">
        <v>707</v>
      </c>
      <c r="B710" s="14">
        <v>3060</v>
      </c>
      <c r="C710" s="14" t="s">
        <v>1685</v>
      </c>
      <c r="D710" s="14" t="s">
        <v>969</v>
      </c>
      <c r="E710" s="14">
        <v>3</v>
      </c>
      <c r="F710" s="18">
        <f t="shared" si="34"/>
        <v>10000</v>
      </c>
      <c r="G710" s="18">
        <f>INDEX(章节关卡!$D$4:$AA$123,掉落填表!B710-3000,(掉落填表!E710-1)*4+2)</f>
        <v>1603005</v>
      </c>
      <c r="H710" s="18">
        <f t="shared" si="35"/>
        <v>50</v>
      </c>
      <c r="L710" s="18">
        <f>INDEX(章节关卡!$D$4:$AA$123,掉落填表!B710-3000,(掉落填表!E710-1)*4+4)*$X$4</f>
        <v>50</v>
      </c>
      <c r="P710" s="18">
        <f t="shared" si="33"/>
        <v>30600003</v>
      </c>
      <c r="Q710" s="18" t="str">
        <f>G710&amp;"#"&amp;H710&amp;"#"&amp;VLOOKUP(G710,章节关卡!$AN$3:$AO$36,2,FALSE)</f>
        <v>1603005#50#16</v>
      </c>
    </row>
    <row r="711" spans="1:17" ht="17.100000000000001" customHeight="1" x14ac:dyDescent="0.2">
      <c r="A711" s="14">
        <v>708</v>
      </c>
      <c r="B711" s="14">
        <v>3060</v>
      </c>
      <c r="C711" s="14" t="s">
        <v>1686</v>
      </c>
      <c r="D711" s="14" t="s">
        <v>969</v>
      </c>
      <c r="E711" s="14">
        <v>4</v>
      </c>
      <c r="F711" s="18">
        <f t="shared" si="34"/>
        <v>10000</v>
      </c>
      <c r="G711" s="18">
        <f>INDEX(章节关卡!$D$4:$AA$123,掉落填表!B711-3000,(掉落填表!E711-1)*4+2)</f>
        <v>1603011</v>
      </c>
      <c r="H711" s="18">
        <f t="shared" si="35"/>
        <v>5</v>
      </c>
      <c r="L711" s="18">
        <f>INDEX(章节关卡!$D$4:$AA$123,掉落填表!B711-3000,(掉落填表!E711-1)*4+4)*$X$4</f>
        <v>5</v>
      </c>
      <c r="P711" s="18">
        <f t="shared" si="33"/>
        <v>30600004</v>
      </c>
      <c r="Q711" s="18" t="str">
        <f>G711&amp;"#"&amp;H711&amp;"#"&amp;VLOOKUP(G711,章节关卡!$AN$3:$AO$36,2,FALSE)</f>
        <v>1603011#5#16</v>
      </c>
    </row>
    <row r="712" spans="1:17" ht="17.100000000000001" customHeight="1" x14ac:dyDescent="0.2">
      <c r="A712" s="14">
        <v>709</v>
      </c>
      <c r="B712" s="14">
        <v>3061</v>
      </c>
      <c r="C712" s="14" t="s">
        <v>1687</v>
      </c>
      <c r="D712" s="14" t="s">
        <v>969</v>
      </c>
      <c r="E712" s="14">
        <v>1</v>
      </c>
      <c r="F712" s="18">
        <f t="shared" si="34"/>
        <v>10000</v>
      </c>
      <c r="G712" s="18">
        <f>INDEX(章节关卡!$D$4:$AA$123,掉落填表!B712-3000,(掉落填表!E712-1)*4+2)</f>
        <v>1401002</v>
      </c>
      <c r="H712" s="18">
        <f t="shared" si="35"/>
        <v>1750</v>
      </c>
      <c r="L712" s="18">
        <f>INDEX(章节关卡!$D$4:$AA$123,掉落填表!B712-3000,(掉落填表!E712-1)*4+4)*$X$4</f>
        <v>1750</v>
      </c>
      <c r="P712" s="18">
        <f t="shared" si="33"/>
        <v>30610001</v>
      </c>
      <c r="Q712" s="18" t="str">
        <f>G712&amp;"#"&amp;H712&amp;"#"&amp;VLOOKUP(G712,章节关卡!$AN$3:$AO$36,2,FALSE)</f>
        <v>1401002#1750#14</v>
      </c>
    </row>
    <row r="713" spans="1:17" ht="17.100000000000001" customHeight="1" x14ac:dyDescent="0.2">
      <c r="A713" s="14">
        <v>710</v>
      </c>
      <c r="B713" s="14">
        <v>3061</v>
      </c>
      <c r="C713" s="14" t="s">
        <v>1688</v>
      </c>
      <c r="D713" s="14" t="s">
        <v>969</v>
      </c>
      <c r="E713" s="14">
        <v>2</v>
      </c>
      <c r="F713" s="18">
        <f t="shared" si="34"/>
        <v>10000</v>
      </c>
      <c r="G713" s="18">
        <f>INDEX(章节关卡!$D$4:$AA$123,掉落填表!B713-3000,(掉落填表!E713-1)*4+2)</f>
        <v>1401003</v>
      </c>
      <c r="H713" s="18">
        <f t="shared" si="35"/>
        <v>500</v>
      </c>
      <c r="L713" s="18">
        <f>INDEX(章节关卡!$D$4:$AA$123,掉落填表!B713-3000,(掉落填表!E713-1)*4+4)*$X$4</f>
        <v>500</v>
      </c>
      <c r="P713" s="18">
        <f t="shared" si="33"/>
        <v>30610002</v>
      </c>
      <c r="Q713" s="18" t="str">
        <f>G713&amp;"#"&amp;H713&amp;"#"&amp;VLOOKUP(G713,章节关卡!$AN$3:$AO$36,2,FALSE)</f>
        <v>1401003#500#14</v>
      </c>
    </row>
    <row r="714" spans="1:17" ht="17.100000000000001" customHeight="1" x14ac:dyDescent="0.2">
      <c r="A714" s="14">
        <v>711</v>
      </c>
      <c r="B714" s="14">
        <v>3061</v>
      </c>
      <c r="C714" s="14" t="s">
        <v>1689</v>
      </c>
      <c r="D714" s="14" t="s">
        <v>969</v>
      </c>
      <c r="E714" s="14">
        <v>3</v>
      </c>
      <c r="F714" s="18">
        <f t="shared" si="34"/>
        <v>10000</v>
      </c>
      <c r="G714" s="18">
        <f>INDEX(章节关卡!$D$4:$AA$123,掉落填表!B714-3000,(掉落填表!E714-1)*4+2)</f>
        <v>1603005</v>
      </c>
      <c r="H714" s="18">
        <f t="shared" si="35"/>
        <v>50</v>
      </c>
      <c r="L714" s="18">
        <f>INDEX(章节关卡!$D$4:$AA$123,掉落填表!B714-3000,(掉落填表!E714-1)*4+4)*$X$4</f>
        <v>50</v>
      </c>
      <c r="P714" s="18">
        <f t="shared" si="33"/>
        <v>30610003</v>
      </c>
      <c r="Q714" s="18" t="str">
        <f>G714&amp;"#"&amp;H714&amp;"#"&amp;VLOOKUP(G714,章节关卡!$AN$3:$AO$36,2,FALSE)</f>
        <v>1603005#50#16</v>
      </c>
    </row>
    <row r="715" spans="1:17" ht="17.100000000000001" customHeight="1" x14ac:dyDescent="0.2">
      <c r="A715" s="14">
        <v>712</v>
      </c>
      <c r="B715" s="14">
        <v>3061</v>
      </c>
      <c r="C715" s="14" t="s">
        <v>1690</v>
      </c>
      <c r="D715" s="14" t="s">
        <v>969</v>
      </c>
      <c r="E715" s="14">
        <v>4</v>
      </c>
      <c r="F715" s="18">
        <f t="shared" si="34"/>
        <v>10000</v>
      </c>
      <c r="G715" s="18">
        <f>INDEX(章节关卡!$D$4:$AA$123,掉落填表!B715-3000,(掉落填表!E715-1)*4+2)</f>
        <v>1603007</v>
      </c>
      <c r="H715" s="18">
        <f t="shared" si="35"/>
        <v>10</v>
      </c>
      <c r="L715" s="18">
        <f>INDEX(章节关卡!$D$4:$AA$123,掉落填表!B715-3000,(掉落填表!E715-1)*4+4)*$X$4</f>
        <v>10</v>
      </c>
      <c r="P715" s="18">
        <f t="shared" si="33"/>
        <v>30610004</v>
      </c>
      <c r="Q715" s="18" t="str">
        <f>G715&amp;"#"&amp;H715&amp;"#"&amp;VLOOKUP(G715,章节关卡!$AN$3:$AO$36,2,FALSE)</f>
        <v>1603007#10#16</v>
      </c>
    </row>
    <row r="716" spans="1:17" ht="17.100000000000001" customHeight="1" x14ac:dyDescent="0.2">
      <c r="A716" s="14">
        <v>713</v>
      </c>
      <c r="B716" s="14">
        <v>3062</v>
      </c>
      <c r="C716" s="14" t="s">
        <v>1691</v>
      </c>
      <c r="D716" s="14" t="s">
        <v>969</v>
      </c>
      <c r="E716" s="14">
        <v>1</v>
      </c>
      <c r="F716" s="18">
        <f t="shared" si="34"/>
        <v>10000</v>
      </c>
      <c r="G716" s="18">
        <f>INDEX(章节关卡!$D$4:$AA$123,掉落填表!B716-3000,(掉落填表!E716-1)*4+2)</f>
        <v>1401002</v>
      </c>
      <c r="H716" s="18">
        <f t="shared" si="35"/>
        <v>1750</v>
      </c>
      <c r="L716" s="18">
        <f>INDEX(章节关卡!$D$4:$AA$123,掉落填表!B716-3000,(掉落填表!E716-1)*4+4)*$X$4</f>
        <v>1750</v>
      </c>
      <c r="P716" s="18">
        <f t="shared" si="33"/>
        <v>30620001</v>
      </c>
      <c r="Q716" s="18" t="str">
        <f>G716&amp;"#"&amp;H716&amp;"#"&amp;VLOOKUP(G716,章节关卡!$AN$3:$AO$36,2,FALSE)</f>
        <v>1401002#1750#14</v>
      </c>
    </row>
    <row r="717" spans="1:17" ht="17.100000000000001" customHeight="1" x14ac:dyDescent="0.2">
      <c r="A717" s="14">
        <v>714</v>
      </c>
      <c r="B717" s="14">
        <v>3062</v>
      </c>
      <c r="C717" s="14" t="s">
        <v>1692</v>
      </c>
      <c r="D717" s="14" t="s">
        <v>969</v>
      </c>
      <c r="E717" s="14">
        <v>2</v>
      </c>
      <c r="F717" s="18">
        <f t="shared" si="34"/>
        <v>10000</v>
      </c>
      <c r="G717" s="18">
        <f>INDEX(章节关卡!$D$4:$AA$123,掉落填表!B717-3000,(掉落填表!E717-1)*4+2)</f>
        <v>1401004</v>
      </c>
      <c r="H717" s="18">
        <f t="shared" si="35"/>
        <v>500</v>
      </c>
      <c r="L717" s="18">
        <f>INDEX(章节关卡!$D$4:$AA$123,掉落填表!B717-3000,(掉落填表!E717-1)*4+4)*$X$4</f>
        <v>500</v>
      </c>
      <c r="P717" s="18">
        <f t="shared" si="33"/>
        <v>30620002</v>
      </c>
      <c r="Q717" s="18" t="str">
        <f>G717&amp;"#"&amp;H717&amp;"#"&amp;VLOOKUP(G717,章节关卡!$AN$3:$AO$36,2,FALSE)</f>
        <v>1401004#500#14</v>
      </c>
    </row>
    <row r="718" spans="1:17" ht="17.100000000000001" customHeight="1" x14ac:dyDescent="0.2">
      <c r="A718" s="14">
        <v>715</v>
      </c>
      <c r="B718" s="14">
        <v>3062</v>
      </c>
      <c r="C718" s="14" t="s">
        <v>1693</v>
      </c>
      <c r="D718" s="14" t="s">
        <v>969</v>
      </c>
      <c r="E718" s="14">
        <v>3</v>
      </c>
      <c r="F718" s="18">
        <f t="shared" si="34"/>
        <v>10000</v>
      </c>
      <c r="G718" s="18">
        <f>INDEX(章节关卡!$D$4:$AA$123,掉落填表!B718-3000,(掉落填表!E718-1)*4+2)</f>
        <v>1603002</v>
      </c>
      <c r="H718" s="18">
        <f t="shared" si="35"/>
        <v>50</v>
      </c>
      <c r="L718" s="18">
        <f>INDEX(章节关卡!$D$4:$AA$123,掉落填表!B718-3000,(掉落填表!E718-1)*4+4)*$X$4</f>
        <v>50</v>
      </c>
      <c r="P718" s="18">
        <f t="shared" si="33"/>
        <v>30620003</v>
      </c>
      <c r="Q718" s="18" t="str">
        <f>G718&amp;"#"&amp;H718&amp;"#"&amp;VLOOKUP(G718,章节关卡!$AN$3:$AO$36,2,FALSE)</f>
        <v>1603002#50#16</v>
      </c>
    </row>
    <row r="719" spans="1:17" ht="17.100000000000001" customHeight="1" x14ac:dyDescent="0.2">
      <c r="A719" s="14">
        <v>716</v>
      </c>
      <c r="B719" s="14">
        <v>3062</v>
      </c>
      <c r="C719" s="14" t="s">
        <v>1694</v>
      </c>
      <c r="D719" s="14" t="s">
        <v>969</v>
      </c>
      <c r="E719" s="14">
        <v>4</v>
      </c>
      <c r="F719" s="18">
        <f t="shared" si="34"/>
        <v>10000</v>
      </c>
      <c r="G719" s="18">
        <f>INDEX(章节关卡!$D$4:$AA$123,掉落填表!B719-3000,(掉落填表!E719-1)*4+2)</f>
        <v>1603009</v>
      </c>
      <c r="H719" s="18">
        <f t="shared" si="35"/>
        <v>10</v>
      </c>
      <c r="L719" s="18">
        <f>INDEX(章节关卡!$D$4:$AA$123,掉落填表!B719-3000,(掉落填表!E719-1)*4+4)*$X$4</f>
        <v>10</v>
      </c>
      <c r="P719" s="18">
        <f t="shared" si="33"/>
        <v>30620004</v>
      </c>
      <c r="Q719" s="18" t="str">
        <f>G719&amp;"#"&amp;H719&amp;"#"&amp;VLOOKUP(G719,章节关卡!$AN$3:$AO$36,2,FALSE)</f>
        <v>1603009#10#16</v>
      </c>
    </row>
    <row r="720" spans="1:17" ht="17.100000000000001" customHeight="1" x14ac:dyDescent="0.2">
      <c r="A720" s="14">
        <v>717</v>
      </c>
      <c r="B720" s="14">
        <v>3063</v>
      </c>
      <c r="C720" s="14" t="s">
        <v>1695</v>
      </c>
      <c r="D720" s="14" t="s">
        <v>969</v>
      </c>
      <c r="E720" s="14">
        <v>1</v>
      </c>
      <c r="F720" s="18">
        <f t="shared" si="34"/>
        <v>10000</v>
      </c>
      <c r="G720" s="18">
        <f>INDEX(章节关卡!$D$4:$AA$123,掉落填表!B720-3000,(掉落填表!E720-1)*4+2)</f>
        <v>1401002</v>
      </c>
      <c r="H720" s="18">
        <f t="shared" si="35"/>
        <v>1750</v>
      </c>
      <c r="L720" s="18">
        <f>INDEX(章节关卡!$D$4:$AA$123,掉落填表!B720-3000,(掉落填表!E720-1)*4+4)*$X$4</f>
        <v>1750</v>
      </c>
      <c r="P720" s="18">
        <f t="shared" si="33"/>
        <v>30630001</v>
      </c>
      <c r="Q720" s="18" t="str">
        <f>G720&amp;"#"&amp;H720&amp;"#"&amp;VLOOKUP(G720,章节关卡!$AN$3:$AO$36,2,FALSE)</f>
        <v>1401002#1750#14</v>
      </c>
    </row>
    <row r="721" spans="1:17" ht="17.100000000000001" customHeight="1" x14ac:dyDescent="0.2">
      <c r="A721" s="14">
        <v>718</v>
      </c>
      <c r="B721" s="14">
        <v>3063</v>
      </c>
      <c r="C721" s="14" t="s">
        <v>1696</v>
      </c>
      <c r="D721" s="14" t="s">
        <v>969</v>
      </c>
      <c r="E721" s="14">
        <v>2</v>
      </c>
      <c r="F721" s="18">
        <f t="shared" si="34"/>
        <v>10000</v>
      </c>
      <c r="G721" s="18">
        <f>INDEX(章节关卡!$D$4:$AA$123,掉落填表!B721-3000,(掉落填表!E721-1)*4+2)</f>
        <v>1603013</v>
      </c>
      <c r="H721" s="18">
        <f t="shared" si="35"/>
        <v>10</v>
      </c>
      <c r="L721" s="18">
        <f>INDEX(章节关卡!$D$4:$AA$123,掉落填表!B721-3000,(掉落填表!E721-1)*4+4)*$X$4</f>
        <v>10</v>
      </c>
      <c r="P721" s="18">
        <f t="shared" si="33"/>
        <v>30630002</v>
      </c>
      <c r="Q721" s="18" t="str">
        <f>G721&amp;"#"&amp;H721&amp;"#"&amp;VLOOKUP(G721,章节关卡!$AN$3:$AO$36,2,FALSE)</f>
        <v>1603013#10#16</v>
      </c>
    </row>
    <row r="722" spans="1:17" ht="17.100000000000001" customHeight="1" x14ac:dyDescent="0.2">
      <c r="A722" s="14">
        <v>719</v>
      </c>
      <c r="B722" s="14">
        <v>3063</v>
      </c>
      <c r="C722" s="14" t="s">
        <v>1697</v>
      </c>
      <c r="D722" s="14" t="s">
        <v>969</v>
      </c>
      <c r="E722" s="14">
        <v>3</v>
      </c>
      <c r="F722" s="18">
        <f t="shared" si="34"/>
        <v>10000</v>
      </c>
      <c r="G722" s="18">
        <f>INDEX(章节关卡!$D$4:$AA$123,掉落填表!B722-3000,(掉落填表!E722-1)*4+2)</f>
        <v>1603015</v>
      </c>
      <c r="H722" s="18">
        <f t="shared" si="35"/>
        <v>10</v>
      </c>
      <c r="L722" s="18">
        <f>INDEX(章节关卡!$D$4:$AA$123,掉落填表!B722-3000,(掉落填表!E722-1)*4+4)*$X$4</f>
        <v>10</v>
      </c>
      <c r="P722" s="18">
        <f t="shared" si="33"/>
        <v>30630003</v>
      </c>
      <c r="Q722" s="18" t="str">
        <f>G722&amp;"#"&amp;H722&amp;"#"&amp;VLOOKUP(G722,章节关卡!$AN$3:$AO$36,2,FALSE)</f>
        <v>1603015#10#16</v>
      </c>
    </row>
    <row r="723" spans="1:17" ht="17.100000000000001" customHeight="1" x14ac:dyDescent="0.2">
      <c r="A723" s="14">
        <v>720</v>
      </c>
      <c r="B723" s="14">
        <v>3063</v>
      </c>
      <c r="C723" s="14" t="s">
        <v>1698</v>
      </c>
      <c r="D723" s="14" t="s">
        <v>969</v>
      </c>
      <c r="E723" s="14">
        <v>4</v>
      </c>
      <c r="F723" s="18">
        <f t="shared" si="34"/>
        <v>10000</v>
      </c>
      <c r="G723" s="18">
        <f>INDEX(章节关卡!$D$4:$AA$123,掉落填表!B723-3000,(掉落填表!E723-1)*4+2)</f>
        <v>1603011</v>
      </c>
      <c r="H723" s="18">
        <f t="shared" si="35"/>
        <v>10</v>
      </c>
      <c r="L723" s="18">
        <f>INDEX(章节关卡!$D$4:$AA$123,掉落填表!B723-3000,(掉落填表!E723-1)*4+4)*$X$4</f>
        <v>10</v>
      </c>
      <c r="P723" s="18">
        <f t="shared" si="33"/>
        <v>30630004</v>
      </c>
      <c r="Q723" s="18" t="str">
        <f>G723&amp;"#"&amp;H723&amp;"#"&amp;VLOOKUP(G723,章节关卡!$AN$3:$AO$36,2,FALSE)</f>
        <v>1603011#10#16</v>
      </c>
    </row>
    <row r="724" spans="1:17" ht="17.100000000000001" customHeight="1" x14ac:dyDescent="0.2">
      <c r="A724" s="14">
        <v>721</v>
      </c>
      <c r="B724" s="14">
        <v>3064</v>
      </c>
      <c r="C724" s="14" t="s">
        <v>1699</v>
      </c>
      <c r="D724" s="14" t="s">
        <v>969</v>
      </c>
      <c r="E724" s="14">
        <v>1</v>
      </c>
      <c r="F724" s="18">
        <f t="shared" si="34"/>
        <v>10000</v>
      </c>
      <c r="G724" s="18">
        <f>INDEX(章节关卡!$D$4:$AA$123,掉落填表!B724-3000,(掉落填表!E724-1)*4+2)</f>
        <v>1401002</v>
      </c>
      <c r="H724" s="18">
        <f t="shared" si="35"/>
        <v>1750</v>
      </c>
      <c r="L724" s="18">
        <f>INDEX(章节关卡!$D$4:$AA$123,掉落填表!B724-3000,(掉落填表!E724-1)*4+4)*$X$4</f>
        <v>1750</v>
      </c>
      <c r="P724" s="18">
        <f t="shared" si="33"/>
        <v>30640001</v>
      </c>
      <c r="Q724" s="18" t="str">
        <f>G724&amp;"#"&amp;H724&amp;"#"&amp;VLOOKUP(G724,章节关卡!$AN$3:$AO$36,2,FALSE)</f>
        <v>1401002#1750#14</v>
      </c>
    </row>
    <row r="725" spans="1:17" ht="17.100000000000001" customHeight="1" x14ac:dyDescent="0.2">
      <c r="A725" s="14">
        <v>722</v>
      </c>
      <c r="B725" s="14">
        <v>3064</v>
      </c>
      <c r="C725" s="14" t="s">
        <v>1700</v>
      </c>
      <c r="D725" s="14" t="s">
        <v>969</v>
      </c>
      <c r="E725" s="14">
        <v>2</v>
      </c>
      <c r="F725" s="18">
        <f t="shared" si="34"/>
        <v>10000</v>
      </c>
      <c r="G725" s="18">
        <f>INDEX(章节关卡!$D$4:$AA$123,掉落填表!B725-3000,(掉落填表!E725-1)*4+2)</f>
        <v>1401003</v>
      </c>
      <c r="H725" s="18">
        <f t="shared" si="35"/>
        <v>500</v>
      </c>
      <c r="L725" s="18">
        <f>INDEX(章节关卡!$D$4:$AA$123,掉落填表!B725-3000,(掉落填表!E725-1)*4+4)*$X$4</f>
        <v>500</v>
      </c>
      <c r="P725" s="18">
        <f t="shared" si="33"/>
        <v>30640002</v>
      </c>
      <c r="Q725" s="18" t="str">
        <f>G725&amp;"#"&amp;H725&amp;"#"&amp;VLOOKUP(G725,章节关卡!$AN$3:$AO$36,2,FALSE)</f>
        <v>1401003#500#14</v>
      </c>
    </row>
    <row r="726" spans="1:17" ht="17.100000000000001" customHeight="1" x14ac:dyDescent="0.2">
      <c r="A726" s="14">
        <v>723</v>
      </c>
      <c r="B726" s="14">
        <v>3064</v>
      </c>
      <c r="C726" s="14" t="s">
        <v>1701</v>
      </c>
      <c r="D726" s="14" t="s">
        <v>969</v>
      </c>
      <c r="E726" s="14">
        <v>3</v>
      </c>
      <c r="F726" s="18">
        <f t="shared" si="34"/>
        <v>10000</v>
      </c>
      <c r="G726" s="18">
        <f>INDEX(章节关卡!$D$4:$AA$123,掉落填表!B726-3000,(掉落填表!E726-1)*4+2)</f>
        <v>1603005</v>
      </c>
      <c r="H726" s="18">
        <f t="shared" si="35"/>
        <v>50</v>
      </c>
      <c r="L726" s="18">
        <f>INDEX(章节关卡!$D$4:$AA$123,掉落填表!B726-3000,(掉落填表!E726-1)*4+4)*$X$4</f>
        <v>50</v>
      </c>
      <c r="P726" s="18">
        <f t="shared" si="33"/>
        <v>30640003</v>
      </c>
      <c r="Q726" s="18" t="str">
        <f>G726&amp;"#"&amp;H726&amp;"#"&amp;VLOOKUP(G726,章节关卡!$AN$3:$AO$36,2,FALSE)</f>
        <v>1603005#50#16</v>
      </c>
    </row>
    <row r="727" spans="1:17" ht="17.100000000000001" customHeight="1" x14ac:dyDescent="0.2">
      <c r="A727" s="14">
        <v>724</v>
      </c>
      <c r="B727" s="14">
        <v>3064</v>
      </c>
      <c r="C727" s="14" t="s">
        <v>1702</v>
      </c>
      <c r="D727" s="14" t="s">
        <v>969</v>
      </c>
      <c r="E727" s="14">
        <v>4</v>
      </c>
      <c r="F727" s="18">
        <f t="shared" si="34"/>
        <v>10000</v>
      </c>
      <c r="G727" s="18">
        <f>INDEX(章节关卡!$D$4:$AA$123,掉落填表!B727-3000,(掉落填表!E727-1)*4+2)</f>
        <v>1603013</v>
      </c>
      <c r="H727" s="18">
        <f t="shared" si="35"/>
        <v>10</v>
      </c>
      <c r="L727" s="18">
        <f>INDEX(章节关卡!$D$4:$AA$123,掉落填表!B727-3000,(掉落填表!E727-1)*4+4)*$X$4</f>
        <v>10</v>
      </c>
      <c r="P727" s="18">
        <f t="shared" si="33"/>
        <v>30640004</v>
      </c>
      <c r="Q727" s="18" t="str">
        <f>G727&amp;"#"&amp;H727&amp;"#"&amp;VLOOKUP(G727,章节关卡!$AN$3:$AO$36,2,FALSE)</f>
        <v>1603013#10#16</v>
      </c>
    </row>
    <row r="728" spans="1:17" ht="17.100000000000001" customHeight="1" x14ac:dyDescent="0.2">
      <c r="A728" s="14">
        <v>725</v>
      </c>
      <c r="B728" s="14">
        <v>3065</v>
      </c>
      <c r="C728" s="14" t="s">
        <v>1703</v>
      </c>
      <c r="D728" s="14" t="s">
        <v>969</v>
      </c>
      <c r="E728" s="14">
        <v>1</v>
      </c>
      <c r="F728" s="18">
        <f t="shared" si="34"/>
        <v>10000</v>
      </c>
      <c r="G728" s="18">
        <f>INDEX(章节关卡!$D$4:$AA$123,掉落填表!B728-3000,(掉落填表!E728-1)*4+2)</f>
        <v>1401002</v>
      </c>
      <c r="H728" s="18">
        <f t="shared" si="35"/>
        <v>1750</v>
      </c>
      <c r="L728" s="18">
        <f>INDEX(章节关卡!$D$4:$AA$123,掉落填表!B728-3000,(掉落填表!E728-1)*4+4)*$X$4</f>
        <v>1750</v>
      </c>
      <c r="P728" s="18">
        <f t="shared" si="33"/>
        <v>30650001</v>
      </c>
      <c r="Q728" s="18" t="str">
        <f>G728&amp;"#"&amp;H728&amp;"#"&amp;VLOOKUP(G728,章节关卡!$AN$3:$AO$36,2,FALSE)</f>
        <v>1401002#1750#14</v>
      </c>
    </row>
    <row r="729" spans="1:17" ht="17.100000000000001" customHeight="1" x14ac:dyDescent="0.2">
      <c r="A729" s="14">
        <v>726</v>
      </c>
      <c r="B729" s="14">
        <v>3065</v>
      </c>
      <c r="C729" s="14" t="s">
        <v>1704</v>
      </c>
      <c r="D729" s="14" t="s">
        <v>969</v>
      </c>
      <c r="E729" s="14">
        <v>2</v>
      </c>
      <c r="F729" s="18">
        <f t="shared" si="34"/>
        <v>10000</v>
      </c>
      <c r="G729" s="18">
        <f>INDEX(章节关卡!$D$4:$AA$123,掉落填表!B729-3000,(掉落填表!E729-1)*4+2)</f>
        <v>1401004</v>
      </c>
      <c r="H729" s="18">
        <f t="shared" si="35"/>
        <v>500</v>
      </c>
      <c r="L729" s="18">
        <f>INDEX(章节关卡!$D$4:$AA$123,掉落填表!B729-3000,(掉落填表!E729-1)*4+4)*$X$4</f>
        <v>500</v>
      </c>
      <c r="P729" s="18">
        <f t="shared" si="33"/>
        <v>30650002</v>
      </c>
      <c r="Q729" s="18" t="str">
        <f>G729&amp;"#"&amp;H729&amp;"#"&amp;VLOOKUP(G729,章节关卡!$AN$3:$AO$36,2,FALSE)</f>
        <v>1401004#500#14</v>
      </c>
    </row>
    <row r="730" spans="1:17" ht="17.100000000000001" customHeight="1" x14ac:dyDescent="0.2">
      <c r="A730" s="14">
        <v>727</v>
      </c>
      <c r="B730" s="14">
        <v>3065</v>
      </c>
      <c r="C730" s="14" t="s">
        <v>1705</v>
      </c>
      <c r="D730" s="14" t="s">
        <v>969</v>
      </c>
      <c r="E730" s="14">
        <v>3</v>
      </c>
      <c r="F730" s="18">
        <f t="shared" si="34"/>
        <v>10000</v>
      </c>
      <c r="G730" s="18">
        <f>INDEX(章节关卡!$D$4:$AA$123,掉落填表!B730-3000,(掉落填表!E730-1)*4+2)</f>
        <v>1603002</v>
      </c>
      <c r="H730" s="18">
        <f t="shared" si="35"/>
        <v>50</v>
      </c>
      <c r="L730" s="18">
        <f>INDEX(章节关卡!$D$4:$AA$123,掉落填表!B730-3000,(掉落填表!E730-1)*4+4)*$X$4</f>
        <v>50</v>
      </c>
      <c r="P730" s="18">
        <f t="shared" si="33"/>
        <v>30650003</v>
      </c>
      <c r="Q730" s="18" t="str">
        <f>G730&amp;"#"&amp;H730&amp;"#"&amp;VLOOKUP(G730,章节关卡!$AN$3:$AO$36,2,FALSE)</f>
        <v>1603002#50#16</v>
      </c>
    </row>
    <row r="731" spans="1:17" ht="17.100000000000001" customHeight="1" x14ac:dyDescent="0.2">
      <c r="A731" s="14">
        <v>728</v>
      </c>
      <c r="B731" s="14">
        <v>3065</v>
      </c>
      <c r="C731" s="14" t="s">
        <v>1706</v>
      </c>
      <c r="D731" s="14" t="s">
        <v>969</v>
      </c>
      <c r="E731" s="14">
        <v>4</v>
      </c>
      <c r="F731" s="18">
        <f t="shared" si="34"/>
        <v>10000</v>
      </c>
      <c r="G731" s="18">
        <f>INDEX(章节关卡!$D$4:$AA$123,掉落填表!B731-3000,(掉落填表!E731-1)*4+2)</f>
        <v>1603015</v>
      </c>
      <c r="H731" s="18">
        <f t="shared" si="35"/>
        <v>10</v>
      </c>
      <c r="L731" s="18">
        <f>INDEX(章节关卡!$D$4:$AA$123,掉落填表!B731-3000,(掉落填表!E731-1)*4+4)*$X$4</f>
        <v>10</v>
      </c>
      <c r="P731" s="18">
        <f t="shared" si="33"/>
        <v>30650004</v>
      </c>
      <c r="Q731" s="18" t="str">
        <f>G731&amp;"#"&amp;H731&amp;"#"&amp;VLOOKUP(G731,章节关卡!$AN$3:$AO$36,2,FALSE)</f>
        <v>1603015#10#16</v>
      </c>
    </row>
    <row r="732" spans="1:17" ht="17.100000000000001" customHeight="1" x14ac:dyDescent="0.2">
      <c r="A732" s="14">
        <v>729</v>
      </c>
      <c r="B732" s="14">
        <v>3066</v>
      </c>
      <c r="C732" s="14" t="s">
        <v>1707</v>
      </c>
      <c r="D732" s="14" t="s">
        <v>969</v>
      </c>
      <c r="E732" s="14">
        <v>1</v>
      </c>
      <c r="F732" s="18">
        <f t="shared" si="34"/>
        <v>10000</v>
      </c>
      <c r="G732" s="18">
        <f>INDEX(章节关卡!$D$4:$AA$123,掉落填表!B732-3000,(掉落填表!E732-1)*4+2)</f>
        <v>1401002</v>
      </c>
      <c r="H732" s="18">
        <f t="shared" si="35"/>
        <v>1750</v>
      </c>
      <c r="L732" s="18">
        <f>INDEX(章节关卡!$D$4:$AA$123,掉落填表!B732-3000,(掉落填表!E732-1)*4+4)*$X$4</f>
        <v>1750</v>
      </c>
      <c r="P732" s="18">
        <f t="shared" si="33"/>
        <v>30660001</v>
      </c>
      <c r="Q732" s="18" t="str">
        <f>G732&amp;"#"&amp;H732&amp;"#"&amp;VLOOKUP(G732,章节关卡!$AN$3:$AO$36,2,FALSE)</f>
        <v>1401002#1750#14</v>
      </c>
    </row>
    <row r="733" spans="1:17" ht="17.100000000000001" customHeight="1" x14ac:dyDescent="0.2">
      <c r="A733" s="14">
        <v>730</v>
      </c>
      <c r="B733" s="14">
        <v>3066</v>
      </c>
      <c r="C733" s="14" t="s">
        <v>1708</v>
      </c>
      <c r="D733" s="14" t="s">
        <v>969</v>
      </c>
      <c r="E733" s="14">
        <v>2</v>
      </c>
      <c r="F733" s="18">
        <f t="shared" si="34"/>
        <v>10000</v>
      </c>
      <c r="G733" s="18">
        <f>INDEX(章节关卡!$D$4:$AA$123,掉落填表!B733-3000,(掉落填表!E733-1)*4+2)</f>
        <v>1401003</v>
      </c>
      <c r="H733" s="18">
        <f t="shared" si="35"/>
        <v>500</v>
      </c>
      <c r="L733" s="18">
        <f>INDEX(章节关卡!$D$4:$AA$123,掉落填表!B733-3000,(掉落填表!E733-1)*4+4)*$X$4</f>
        <v>500</v>
      </c>
      <c r="P733" s="18">
        <f t="shared" si="33"/>
        <v>30660002</v>
      </c>
      <c r="Q733" s="18" t="str">
        <f>G733&amp;"#"&amp;H733&amp;"#"&amp;VLOOKUP(G733,章节关卡!$AN$3:$AO$36,2,FALSE)</f>
        <v>1401003#500#14</v>
      </c>
    </row>
    <row r="734" spans="1:17" ht="17.100000000000001" customHeight="1" x14ac:dyDescent="0.2">
      <c r="A734" s="14">
        <v>731</v>
      </c>
      <c r="B734" s="14">
        <v>3066</v>
      </c>
      <c r="C734" s="14" t="s">
        <v>1709</v>
      </c>
      <c r="D734" s="14" t="s">
        <v>969</v>
      </c>
      <c r="E734" s="14">
        <v>3</v>
      </c>
      <c r="F734" s="18">
        <f t="shared" si="34"/>
        <v>10000</v>
      </c>
      <c r="G734" s="18">
        <f>INDEX(章节关卡!$D$4:$AA$123,掉落填表!B734-3000,(掉落填表!E734-1)*4+2)</f>
        <v>1603005</v>
      </c>
      <c r="H734" s="18">
        <f t="shared" si="35"/>
        <v>50</v>
      </c>
      <c r="L734" s="18">
        <f>INDEX(章节关卡!$D$4:$AA$123,掉落填表!B734-3000,(掉落填表!E734-1)*4+4)*$X$4</f>
        <v>50</v>
      </c>
      <c r="P734" s="18">
        <f t="shared" si="33"/>
        <v>30660003</v>
      </c>
      <c r="Q734" s="18" t="str">
        <f>G734&amp;"#"&amp;H734&amp;"#"&amp;VLOOKUP(G734,章节关卡!$AN$3:$AO$36,2,FALSE)</f>
        <v>1603005#50#16</v>
      </c>
    </row>
    <row r="735" spans="1:17" ht="17.100000000000001" customHeight="1" x14ac:dyDescent="0.2">
      <c r="A735" s="14">
        <v>732</v>
      </c>
      <c r="B735" s="14">
        <v>3066</v>
      </c>
      <c r="C735" s="14" t="s">
        <v>1710</v>
      </c>
      <c r="D735" s="14" t="s">
        <v>969</v>
      </c>
      <c r="E735" s="14">
        <v>4</v>
      </c>
      <c r="F735" s="18">
        <f t="shared" si="34"/>
        <v>10000</v>
      </c>
      <c r="G735" s="18">
        <f>INDEX(章节关卡!$D$4:$AA$123,掉落填表!B735-3000,(掉落填表!E735-1)*4+2)</f>
        <v>1603007</v>
      </c>
      <c r="H735" s="18">
        <f t="shared" si="35"/>
        <v>10</v>
      </c>
      <c r="L735" s="18">
        <f>INDEX(章节关卡!$D$4:$AA$123,掉落填表!B735-3000,(掉落填表!E735-1)*4+4)*$X$4</f>
        <v>10</v>
      </c>
      <c r="P735" s="18">
        <f t="shared" si="33"/>
        <v>30660004</v>
      </c>
      <c r="Q735" s="18" t="str">
        <f>G735&amp;"#"&amp;H735&amp;"#"&amp;VLOOKUP(G735,章节关卡!$AN$3:$AO$36,2,FALSE)</f>
        <v>1603007#10#16</v>
      </c>
    </row>
    <row r="736" spans="1:17" ht="17.100000000000001" customHeight="1" x14ac:dyDescent="0.2">
      <c r="A736" s="14">
        <v>733</v>
      </c>
      <c r="B736" s="14">
        <v>3067</v>
      </c>
      <c r="C736" s="14" t="s">
        <v>1711</v>
      </c>
      <c r="D736" s="14" t="s">
        <v>969</v>
      </c>
      <c r="E736" s="14">
        <v>1</v>
      </c>
      <c r="F736" s="18">
        <f t="shared" si="34"/>
        <v>10000</v>
      </c>
      <c r="G736" s="18">
        <f>INDEX(章节关卡!$D$4:$AA$123,掉落填表!B736-3000,(掉落填表!E736-1)*4+2)</f>
        <v>1401002</v>
      </c>
      <c r="H736" s="18">
        <f t="shared" si="35"/>
        <v>1750</v>
      </c>
      <c r="L736" s="18">
        <f>INDEX(章节关卡!$D$4:$AA$123,掉落填表!B736-3000,(掉落填表!E736-1)*4+4)*$X$4</f>
        <v>1750</v>
      </c>
      <c r="P736" s="18">
        <f t="shared" si="33"/>
        <v>30670001</v>
      </c>
      <c r="Q736" s="18" t="str">
        <f>G736&amp;"#"&amp;H736&amp;"#"&amp;VLOOKUP(G736,章节关卡!$AN$3:$AO$36,2,FALSE)</f>
        <v>1401002#1750#14</v>
      </c>
    </row>
    <row r="737" spans="1:17" ht="17.100000000000001" customHeight="1" x14ac:dyDescent="0.2">
      <c r="A737" s="14">
        <v>734</v>
      </c>
      <c r="B737" s="14">
        <v>3067</v>
      </c>
      <c r="C737" s="14" t="s">
        <v>1712</v>
      </c>
      <c r="D737" s="14" t="s">
        <v>969</v>
      </c>
      <c r="E737" s="14">
        <v>2</v>
      </c>
      <c r="F737" s="18">
        <f t="shared" si="34"/>
        <v>10000</v>
      </c>
      <c r="G737" s="18">
        <f>INDEX(章节关卡!$D$4:$AA$123,掉落填表!B737-3000,(掉落填表!E737-1)*4+2)</f>
        <v>1401004</v>
      </c>
      <c r="H737" s="18">
        <f t="shared" si="35"/>
        <v>500</v>
      </c>
      <c r="L737" s="18">
        <f>INDEX(章节关卡!$D$4:$AA$123,掉落填表!B737-3000,(掉落填表!E737-1)*4+4)*$X$4</f>
        <v>500</v>
      </c>
      <c r="P737" s="18">
        <f t="shared" si="33"/>
        <v>30670002</v>
      </c>
      <c r="Q737" s="18" t="str">
        <f>G737&amp;"#"&amp;H737&amp;"#"&amp;VLOOKUP(G737,章节关卡!$AN$3:$AO$36,2,FALSE)</f>
        <v>1401004#500#14</v>
      </c>
    </row>
    <row r="738" spans="1:17" ht="17.100000000000001" customHeight="1" x14ac:dyDescent="0.2">
      <c r="A738" s="14">
        <v>735</v>
      </c>
      <c r="B738" s="14">
        <v>3067</v>
      </c>
      <c r="C738" s="14" t="s">
        <v>1713</v>
      </c>
      <c r="D738" s="14" t="s">
        <v>969</v>
      </c>
      <c r="E738" s="14">
        <v>3</v>
      </c>
      <c r="F738" s="18">
        <f t="shared" si="34"/>
        <v>10000</v>
      </c>
      <c r="G738" s="18">
        <f>INDEX(章节关卡!$D$4:$AA$123,掉落填表!B738-3000,(掉落填表!E738-1)*4+2)</f>
        <v>1603002</v>
      </c>
      <c r="H738" s="18">
        <f t="shared" si="35"/>
        <v>50</v>
      </c>
      <c r="L738" s="18">
        <f>INDEX(章节关卡!$D$4:$AA$123,掉落填表!B738-3000,(掉落填表!E738-1)*4+4)*$X$4</f>
        <v>50</v>
      </c>
      <c r="P738" s="18">
        <f t="shared" si="33"/>
        <v>30670003</v>
      </c>
      <c r="Q738" s="18" t="str">
        <f>G738&amp;"#"&amp;H738&amp;"#"&amp;VLOOKUP(G738,章节关卡!$AN$3:$AO$36,2,FALSE)</f>
        <v>1603002#50#16</v>
      </c>
    </row>
    <row r="739" spans="1:17" ht="17.100000000000001" customHeight="1" x14ac:dyDescent="0.2">
      <c r="A739" s="14">
        <v>736</v>
      </c>
      <c r="B739" s="14">
        <v>3067</v>
      </c>
      <c r="C739" s="14" t="s">
        <v>1714</v>
      </c>
      <c r="D739" s="14" t="s">
        <v>969</v>
      </c>
      <c r="E739" s="14">
        <v>4</v>
      </c>
      <c r="F739" s="18">
        <f t="shared" si="34"/>
        <v>10000</v>
      </c>
      <c r="G739" s="18">
        <f>INDEX(章节关卡!$D$4:$AA$123,掉落填表!B739-3000,(掉落填表!E739-1)*4+2)</f>
        <v>1603009</v>
      </c>
      <c r="H739" s="18">
        <f t="shared" si="35"/>
        <v>10</v>
      </c>
      <c r="L739" s="18">
        <f>INDEX(章节关卡!$D$4:$AA$123,掉落填表!B739-3000,(掉落填表!E739-1)*4+4)*$X$4</f>
        <v>10</v>
      </c>
      <c r="P739" s="18">
        <f t="shared" si="33"/>
        <v>30670004</v>
      </c>
      <c r="Q739" s="18" t="str">
        <f>G739&amp;"#"&amp;H739&amp;"#"&amp;VLOOKUP(G739,章节关卡!$AN$3:$AO$36,2,FALSE)</f>
        <v>1603009#10#16</v>
      </c>
    </row>
    <row r="740" spans="1:17" ht="17.100000000000001" customHeight="1" x14ac:dyDescent="0.2">
      <c r="A740" s="14">
        <v>737</v>
      </c>
      <c r="B740" s="14">
        <v>3068</v>
      </c>
      <c r="C740" s="14" t="s">
        <v>1715</v>
      </c>
      <c r="D740" s="14" t="s">
        <v>969</v>
      </c>
      <c r="E740" s="14">
        <v>1</v>
      </c>
      <c r="F740" s="18">
        <f t="shared" si="34"/>
        <v>10000</v>
      </c>
      <c r="G740" s="18">
        <f>INDEX(章节关卡!$D$4:$AA$123,掉落填表!B740-3000,(掉落填表!E740-1)*4+2)</f>
        <v>1401002</v>
      </c>
      <c r="H740" s="18">
        <f t="shared" si="35"/>
        <v>1750</v>
      </c>
      <c r="L740" s="18">
        <f>INDEX(章节关卡!$D$4:$AA$123,掉落填表!B740-3000,(掉落填表!E740-1)*4+4)*$X$4</f>
        <v>1750</v>
      </c>
      <c r="P740" s="18">
        <f t="shared" si="33"/>
        <v>30680001</v>
      </c>
      <c r="Q740" s="18" t="str">
        <f>G740&amp;"#"&amp;H740&amp;"#"&amp;VLOOKUP(G740,章节关卡!$AN$3:$AO$36,2,FALSE)</f>
        <v>1401002#1750#14</v>
      </c>
    </row>
    <row r="741" spans="1:17" ht="17.100000000000001" customHeight="1" x14ac:dyDescent="0.2">
      <c r="A741" s="14">
        <v>738</v>
      </c>
      <c r="B741" s="14">
        <v>3068</v>
      </c>
      <c r="C741" s="14" t="s">
        <v>1716</v>
      </c>
      <c r="D741" s="14" t="s">
        <v>969</v>
      </c>
      <c r="E741" s="14">
        <v>2</v>
      </c>
      <c r="F741" s="18">
        <f t="shared" si="34"/>
        <v>10000</v>
      </c>
      <c r="G741" s="18">
        <f>INDEX(章节关卡!$D$4:$AA$123,掉落填表!B741-3000,(掉落填表!E741-1)*4+2)</f>
        <v>1603007</v>
      </c>
      <c r="H741" s="18">
        <f t="shared" si="35"/>
        <v>10</v>
      </c>
      <c r="L741" s="18">
        <f>INDEX(章节关卡!$D$4:$AA$123,掉落填表!B741-3000,(掉落填表!E741-1)*4+4)*$X$4</f>
        <v>10</v>
      </c>
      <c r="P741" s="18">
        <f t="shared" si="33"/>
        <v>30680002</v>
      </c>
      <c r="Q741" s="18" t="str">
        <f>G741&amp;"#"&amp;H741&amp;"#"&amp;VLOOKUP(G741,章节关卡!$AN$3:$AO$36,2,FALSE)</f>
        <v>1603007#10#16</v>
      </c>
    </row>
    <row r="742" spans="1:17" ht="17.100000000000001" customHeight="1" x14ac:dyDescent="0.2">
      <c r="A742" s="14">
        <v>739</v>
      </c>
      <c r="B742" s="14">
        <v>3068</v>
      </c>
      <c r="C742" s="14" t="s">
        <v>1717</v>
      </c>
      <c r="D742" s="14" t="s">
        <v>969</v>
      </c>
      <c r="E742" s="14">
        <v>3</v>
      </c>
      <c r="F742" s="18">
        <f t="shared" si="34"/>
        <v>10000</v>
      </c>
      <c r="G742" s="18">
        <f>INDEX(章节关卡!$D$4:$AA$123,掉落填表!B742-3000,(掉落填表!E742-1)*4+2)</f>
        <v>1603009</v>
      </c>
      <c r="H742" s="18">
        <f t="shared" si="35"/>
        <v>10</v>
      </c>
      <c r="L742" s="18">
        <f>INDEX(章节关卡!$D$4:$AA$123,掉落填表!B742-3000,(掉落填表!E742-1)*4+4)*$X$4</f>
        <v>10</v>
      </c>
      <c r="P742" s="18">
        <f t="shared" si="33"/>
        <v>30680003</v>
      </c>
      <c r="Q742" s="18" t="str">
        <f>G742&amp;"#"&amp;H742&amp;"#"&amp;VLOOKUP(G742,章节关卡!$AN$3:$AO$36,2,FALSE)</f>
        <v>1603009#10#16</v>
      </c>
    </row>
    <row r="743" spans="1:17" ht="17.100000000000001" customHeight="1" x14ac:dyDescent="0.2">
      <c r="A743" s="14">
        <v>740</v>
      </c>
      <c r="B743" s="14">
        <v>3068</v>
      </c>
      <c r="C743" s="14" t="s">
        <v>1718</v>
      </c>
      <c r="D743" s="14" t="s">
        <v>969</v>
      </c>
      <c r="E743" s="14">
        <v>4</v>
      </c>
      <c r="F743" s="18">
        <f t="shared" si="34"/>
        <v>10000</v>
      </c>
      <c r="G743" s="18">
        <f>INDEX(章节关卡!$D$4:$AA$123,掉落填表!B743-3000,(掉落填表!E743-1)*4+2)</f>
        <v>1603011</v>
      </c>
      <c r="H743" s="18">
        <f t="shared" si="35"/>
        <v>10</v>
      </c>
      <c r="L743" s="18">
        <f>INDEX(章节关卡!$D$4:$AA$123,掉落填表!B743-3000,(掉落填表!E743-1)*4+4)*$X$4</f>
        <v>10</v>
      </c>
      <c r="P743" s="18">
        <f t="shared" si="33"/>
        <v>30680004</v>
      </c>
      <c r="Q743" s="18" t="str">
        <f>G743&amp;"#"&amp;H743&amp;"#"&amp;VLOOKUP(G743,章节关卡!$AN$3:$AO$36,2,FALSE)</f>
        <v>1603011#10#16</v>
      </c>
    </row>
    <row r="744" spans="1:17" ht="17.100000000000001" customHeight="1" x14ac:dyDescent="0.2">
      <c r="A744" s="14">
        <v>741</v>
      </c>
      <c r="B744" s="14">
        <v>3069</v>
      </c>
      <c r="C744" s="14" t="s">
        <v>1719</v>
      </c>
      <c r="D744" s="14" t="s">
        <v>969</v>
      </c>
      <c r="E744" s="14">
        <v>1</v>
      </c>
      <c r="F744" s="18">
        <f t="shared" si="34"/>
        <v>10000</v>
      </c>
      <c r="G744" s="18">
        <f>INDEX(章节关卡!$D$4:$AA$123,掉落填表!B744-3000,(掉落填表!E744-1)*4+2)</f>
        <v>1401002</v>
      </c>
      <c r="H744" s="18">
        <f t="shared" si="35"/>
        <v>1750</v>
      </c>
      <c r="L744" s="18">
        <f>INDEX(章节关卡!$D$4:$AA$123,掉落填表!B744-3000,(掉落填表!E744-1)*4+4)*$X$4</f>
        <v>1750</v>
      </c>
      <c r="P744" s="18">
        <f t="shared" si="33"/>
        <v>30690001</v>
      </c>
      <c r="Q744" s="18" t="str">
        <f>G744&amp;"#"&amp;H744&amp;"#"&amp;VLOOKUP(G744,章节关卡!$AN$3:$AO$36,2,FALSE)</f>
        <v>1401002#1750#14</v>
      </c>
    </row>
    <row r="745" spans="1:17" ht="17.100000000000001" customHeight="1" x14ac:dyDescent="0.2">
      <c r="A745" s="14">
        <v>742</v>
      </c>
      <c r="B745" s="14">
        <v>3069</v>
      </c>
      <c r="C745" s="14" t="s">
        <v>1720</v>
      </c>
      <c r="D745" s="14" t="s">
        <v>969</v>
      </c>
      <c r="E745" s="14">
        <v>2</v>
      </c>
      <c r="F745" s="18">
        <f t="shared" si="34"/>
        <v>10000</v>
      </c>
      <c r="G745" s="18">
        <f>INDEX(章节关卡!$D$4:$AA$123,掉落填表!B745-3000,(掉落填表!E745-1)*4+2)</f>
        <v>1401003</v>
      </c>
      <c r="H745" s="18">
        <f t="shared" si="35"/>
        <v>500</v>
      </c>
      <c r="L745" s="18">
        <f>INDEX(章节关卡!$D$4:$AA$123,掉落填表!B745-3000,(掉落填表!E745-1)*4+4)*$X$4</f>
        <v>500</v>
      </c>
      <c r="P745" s="18">
        <f t="shared" si="33"/>
        <v>30690002</v>
      </c>
      <c r="Q745" s="18" t="str">
        <f>G745&amp;"#"&amp;H745&amp;"#"&amp;VLOOKUP(G745,章节关卡!$AN$3:$AO$36,2,FALSE)</f>
        <v>1401003#500#14</v>
      </c>
    </row>
    <row r="746" spans="1:17" ht="17.100000000000001" customHeight="1" x14ac:dyDescent="0.2">
      <c r="A746" s="14">
        <v>743</v>
      </c>
      <c r="B746" s="14">
        <v>3069</v>
      </c>
      <c r="C746" s="14" t="s">
        <v>1721</v>
      </c>
      <c r="D746" s="14" t="s">
        <v>969</v>
      </c>
      <c r="E746" s="14">
        <v>3</v>
      </c>
      <c r="F746" s="18">
        <f t="shared" si="34"/>
        <v>10000</v>
      </c>
      <c r="G746" s="18">
        <f>INDEX(章节关卡!$D$4:$AA$123,掉落填表!B746-3000,(掉落填表!E746-1)*4+2)</f>
        <v>1603005</v>
      </c>
      <c r="H746" s="18">
        <f t="shared" si="35"/>
        <v>50</v>
      </c>
      <c r="L746" s="18">
        <f>INDEX(章节关卡!$D$4:$AA$123,掉落填表!B746-3000,(掉落填表!E746-1)*4+4)*$X$4</f>
        <v>50</v>
      </c>
      <c r="P746" s="18">
        <f t="shared" si="33"/>
        <v>30690003</v>
      </c>
      <c r="Q746" s="18" t="str">
        <f>G746&amp;"#"&amp;H746&amp;"#"&amp;VLOOKUP(G746,章节关卡!$AN$3:$AO$36,2,FALSE)</f>
        <v>1603005#50#16</v>
      </c>
    </row>
    <row r="747" spans="1:17" ht="17.100000000000001" customHeight="1" x14ac:dyDescent="0.2">
      <c r="A747" s="14">
        <v>744</v>
      </c>
      <c r="B747" s="14">
        <v>3069</v>
      </c>
      <c r="C747" s="14" t="s">
        <v>1722</v>
      </c>
      <c r="D747" s="14" t="s">
        <v>969</v>
      </c>
      <c r="E747" s="14">
        <v>4</v>
      </c>
      <c r="F747" s="18">
        <f t="shared" si="34"/>
        <v>10000</v>
      </c>
      <c r="G747" s="18">
        <f>INDEX(章节关卡!$D$4:$AA$123,掉落填表!B747-3000,(掉落填表!E747-1)*4+2)</f>
        <v>1603013</v>
      </c>
      <c r="H747" s="18">
        <f t="shared" si="35"/>
        <v>10</v>
      </c>
      <c r="L747" s="18">
        <f>INDEX(章节关卡!$D$4:$AA$123,掉落填表!B747-3000,(掉落填表!E747-1)*4+4)*$X$4</f>
        <v>10</v>
      </c>
      <c r="P747" s="18">
        <f t="shared" si="33"/>
        <v>30690004</v>
      </c>
      <c r="Q747" s="18" t="str">
        <f>G747&amp;"#"&amp;H747&amp;"#"&amp;VLOOKUP(G747,章节关卡!$AN$3:$AO$36,2,FALSE)</f>
        <v>1603013#10#16</v>
      </c>
    </row>
    <row r="748" spans="1:17" ht="17.100000000000001" customHeight="1" x14ac:dyDescent="0.2">
      <c r="A748" s="14">
        <v>745</v>
      </c>
      <c r="B748" s="14">
        <v>3070</v>
      </c>
      <c r="C748" s="14" t="s">
        <v>1723</v>
      </c>
      <c r="D748" s="14" t="s">
        <v>969</v>
      </c>
      <c r="E748" s="14">
        <v>1</v>
      </c>
      <c r="F748" s="18">
        <f t="shared" si="34"/>
        <v>10000</v>
      </c>
      <c r="G748" s="18">
        <f>INDEX(章节关卡!$D$4:$AA$123,掉落填表!B748-3000,(掉落填表!E748-1)*4+2)</f>
        <v>1401002</v>
      </c>
      <c r="H748" s="18">
        <f t="shared" si="35"/>
        <v>1750</v>
      </c>
      <c r="L748" s="18">
        <f>INDEX(章节关卡!$D$4:$AA$123,掉落填表!B748-3000,(掉落填表!E748-1)*4+4)*$X$4</f>
        <v>1750</v>
      </c>
      <c r="P748" s="18">
        <f t="shared" si="33"/>
        <v>30700001</v>
      </c>
      <c r="Q748" s="18" t="str">
        <f>G748&amp;"#"&amp;H748&amp;"#"&amp;VLOOKUP(G748,章节关卡!$AN$3:$AO$36,2,FALSE)</f>
        <v>1401002#1750#14</v>
      </c>
    </row>
    <row r="749" spans="1:17" ht="17.100000000000001" customHeight="1" x14ac:dyDescent="0.2">
      <c r="A749" s="14">
        <v>746</v>
      </c>
      <c r="B749" s="14">
        <v>3070</v>
      </c>
      <c r="C749" s="14" t="s">
        <v>1724</v>
      </c>
      <c r="D749" s="14" t="s">
        <v>969</v>
      </c>
      <c r="E749" s="14">
        <v>2</v>
      </c>
      <c r="F749" s="18">
        <f t="shared" si="34"/>
        <v>10000</v>
      </c>
      <c r="G749" s="18">
        <f>INDEX(章节关卡!$D$4:$AA$123,掉落填表!B749-3000,(掉落填表!E749-1)*4+2)</f>
        <v>1401004</v>
      </c>
      <c r="H749" s="18">
        <f t="shared" si="35"/>
        <v>500</v>
      </c>
      <c r="L749" s="18">
        <f>INDEX(章节关卡!$D$4:$AA$123,掉落填表!B749-3000,(掉落填表!E749-1)*4+4)*$X$4</f>
        <v>500</v>
      </c>
      <c r="P749" s="18">
        <f t="shared" si="33"/>
        <v>30700002</v>
      </c>
      <c r="Q749" s="18" t="str">
        <f>G749&amp;"#"&amp;H749&amp;"#"&amp;VLOOKUP(G749,章节关卡!$AN$3:$AO$36,2,FALSE)</f>
        <v>1401004#500#14</v>
      </c>
    </row>
    <row r="750" spans="1:17" ht="17.100000000000001" customHeight="1" x14ac:dyDescent="0.2">
      <c r="A750" s="14">
        <v>747</v>
      </c>
      <c r="B750" s="14">
        <v>3070</v>
      </c>
      <c r="C750" s="14" t="s">
        <v>1725</v>
      </c>
      <c r="D750" s="14" t="s">
        <v>969</v>
      </c>
      <c r="E750" s="14">
        <v>3</v>
      </c>
      <c r="F750" s="18">
        <f t="shared" si="34"/>
        <v>10000</v>
      </c>
      <c r="G750" s="18">
        <f>INDEX(章节关卡!$D$4:$AA$123,掉落填表!B750-3000,(掉落填表!E750-1)*4+2)</f>
        <v>1603002</v>
      </c>
      <c r="H750" s="18">
        <f t="shared" si="35"/>
        <v>50</v>
      </c>
      <c r="L750" s="18">
        <f>INDEX(章节关卡!$D$4:$AA$123,掉落填表!B750-3000,(掉落填表!E750-1)*4+4)*$X$4</f>
        <v>50</v>
      </c>
      <c r="P750" s="18">
        <f t="shared" si="33"/>
        <v>30700003</v>
      </c>
      <c r="Q750" s="18" t="str">
        <f>G750&amp;"#"&amp;H750&amp;"#"&amp;VLOOKUP(G750,章节关卡!$AN$3:$AO$36,2,FALSE)</f>
        <v>1603002#50#16</v>
      </c>
    </row>
    <row r="751" spans="1:17" ht="17.100000000000001" customHeight="1" x14ac:dyDescent="0.2">
      <c r="A751" s="14">
        <v>748</v>
      </c>
      <c r="B751" s="14">
        <v>3070</v>
      </c>
      <c r="C751" s="14" t="s">
        <v>1726</v>
      </c>
      <c r="D751" s="14" t="s">
        <v>969</v>
      </c>
      <c r="E751" s="14">
        <v>4</v>
      </c>
      <c r="F751" s="18">
        <f t="shared" si="34"/>
        <v>10000</v>
      </c>
      <c r="G751" s="18">
        <f>INDEX(章节关卡!$D$4:$AA$123,掉落填表!B751-3000,(掉落填表!E751-1)*4+2)</f>
        <v>1603015</v>
      </c>
      <c r="H751" s="18">
        <f t="shared" si="35"/>
        <v>10</v>
      </c>
      <c r="L751" s="18">
        <f>INDEX(章节关卡!$D$4:$AA$123,掉落填表!B751-3000,(掉落填表!E751-1)*4+4)*$X$4</f>
        <v>10</v>
      </c>
      <c r="P751" s="18">
        <f t="shared" si="33"/>
        <v>30700004</v>
      </c>
      <c r="Q751" s="18" t="str">
        <f>G751&amp;"#"&amp;H751&amp;"#"&amp;VLOOKUP(G751,章节关卡!$AN$3:$AO$36,2,FALSE)</f>
        <v>1603015#10#16</v>
      </c>
    </row>
    <row r="752" spans="1:17" ht="17.100000000000001" customHeight="1" x14ac:dyDescent="0.2">
      <c r="A752" s="14">
        <v>749</v>
      </c>
      <c r="B752" s="14">
        <v>3071</v>
      </c>
      <c r="C752" s="14" t="s">
        <v>1727</v>
      </c>
      <c r="D752" s="14" t="s">
        <v>969</v>
      </c>
      <c r="E752" s="14">
        <v>1</v>
      </c>
      <c r="F752" s="18">
        <f t="shared" si="34"/>
        <v>10000</v>
      </c>
      <c r="G752" s="18">
        <f>INDEX(章节关卡!$D$4:$AA$123,掉落填表!B752-3000,(掉落填表!E752-1)*4+2)</f>
        <v>1401002</v>
      </c>
      <c r="H752" s="18">
        <f t="shared" si="35"/>
        <v>1750</v>
      </c>
      <c r="L752" s="18">
        <f>INDEX(章节关卡!$D$4:$AA$123,掉落填表!B752-3000,(掉落填表!E752-1)*4+4)*$X$4</f>
        <v>1750</v>
      </c>
      <c r="P752" s="18">
        <f t="shared" si="33"/>
        <v>30710001</v>
      </c>
      <c r="Q752" s="18" t="str">
        <f>G752&amp;"#"&amp;H752&amp;"#"&amp;VLOOKUP(G752,章节关卡!$AN$3:$AO$36,2,FALSE)</f>
        <v>1401002#1750#14</v>
      </c>
    </row>
    <row r="753" spans="1:17" ht="17.100000000000001" customHeight="1" x14ac:dyDescent="0.2">
      <c r="A753" s="14">
        <v>750</v>
      </c>
      <c r="B753" s="14">
        <v>3071</v>
      </c>
      <c r="C753" s="14" t="s">
        <v>1728</v>
      </c>
      <c r="D753" s="14" t="s">
        <v>969</v>
      </c>
      <c r="E753" s="14">
        <v>2</v>
      </c>
      <c r="F753" s="18">
        <f t="shared" si="34"/>
        <v>10000</v>
      </c>
      <c r="G753" s="18">
        <f>INDEX(章节关卡!$D$4:$AA$123,掉落填表!B753-3000,(掉落填表!E753-1)*4+2)</f>
        <v>1401003</v>
      </c>
      <c r="H753" s="18">
        <f t="shared" si="35"/>
        <v>500</v>
      </c>
      <c r="L753" s="18">
        <f>INDEX(章节关卡!$D$4:$AA$123,掉落填表!B753-3000,(掉落填表!E753-1)*4+4)*$X$4</f>
        <v>500</v>
      </c>
      <c r="P753" s="18">
        <f t="shared" si="33"/>
        <v>30710002</v>
      </c>
      <c r="Q753" s="18" t="str">
        <f>G753&amp;"#"&amp;H753&amp;"#"&amp;VLOOKUP(G753,章节关卡!$AN$3:$AO$36,2,FALSE)</f>
        <v>1401003#500#14</v>
      </c>
    </row>
    <row r="754" spans="1:17" ht="17.100000000000001" customHeight="1" x14ac:dyDescent="0.2">
      <c r="A754" s="14">
        <v>751</v>
      </c>
      <c r="B754" s="14">
        <v>3071</v>
      </c>
      <c r="C754" s="14" t="s">
        <v>1729</v>
      </c>
      <c r="D754" s="14" t="s">
        <v>969</v>
      </c>
      <c r="E754" s="14">
        <v>3</v>
      </c>
      <c r="F754" s="18">
        <f t="shared" si="34"/>
        <v>10000</v>
      </c>
      <c r="G754" s="18">
        <f>INDEX(章节关卡!$D$4:$AA$123,掉落填表!B754-3000,(掉落填表!E754-1)*4+2)</f>
        <v>1603005</v>
      </c>
      <c r="H754" s="18">
        <f t="shared" si="35"/>
        <v>50</v>
      </c>
      <c r="L754" s="18">
        <f>INDEX(章节关卡!$D$4:$AA$123,掉落填表!B754-3000,(掉落填表!E754-1)*4+4)*$X$4</f>
        <v>50</v>
      </c>
      <c r="P754" s="18">
        <f t="shared" si="33"/>
        <v>30710003</v>
      </c>
      <c r="Q754" s="18" t="str">
        <f>G754&amp;"#"&amp;H754&amp;"#"&amp;VLOOKUP(G754,章节关卡!$AN$3:$AO$36,2,FALSE)</f>
        <v>1603005#50#16</v>
      </c>
    </row>
    <row r="755" spans="1:17" ht="17.100000000000001" customHeight="1" x14ac:dyDescent="0.2">
      <c r="A755" s="14">
        <v>752</v>
      </c>
      <c r="B755" s="14">
        <v>3071</v>
      </c>
      <c r="C755" s="14" t="s">
        <v>1730</v>
      </c>
      <c r="D755" s="14" t="s">
        <v>969</v>
      </c>
      <c r="E755" s="14">
        <v>4</v>
      </c>
      <c r="F755" s="18">
        <f t="shared" si="34"/>
        <v>10000</v>
      </c>
      <c r="G755" s="18">
        <f>INDEX(章节关卡!$D$4:$AA$123,掉落填表!B755-3000,(掉落填表!E755-1)*4+2)</f>
        <v>1603007</v>
      </c>
      <c r="H755" s="18">
        <f t="shared" si="35"/>
        <v>10</v>
      </c>
      <c r="L755" s="18">
        <f>INDEX(章节关卡!$D$4:$AA$123,掉落填表!B755-3000,(掉落填表!E755-1)*4+4)*$X$4</f>
        <v>10</v>
      </c>
      <c r="P755" s="18">
        <f t="shared" si="33"/>
        <v>30710004</v>
      </c>
      <c r="Q755" s="18" t="str">
        <f>G755&amp;"#"&amp;H755&amp;"#"&amp;VLOOKUP(G755,章节关卡!$AN$3:$AO$36,2,FALSE)</f>
        <v>1603007#10#16</v>
      </c>
    </row>
    <row r="756" spans="1:17" ht="17.100000000000001" customHeight="1" x14ac:dyDescent="0.2">
      <c r="A756" s="14">
        <v>753</v>
      </c>
      <c r="B756" s="14">
        <v>3072</v>
      </c>
      <c r="C756" s="14" t="s">
        <v>1731</v>
      </c>
      <c r="D756" s="14" t="s">
        <v>969</v>
      </c>
      <c r="E756" s="14">
        <v>1</v>
      </c>
      <c r="F756" s="18">
        <f t="shared" si="34"/>
        <v>10000</v>
      </c>
      <c r="G756" s="18">
        <f>INDEX(章节关卡!$D$4:$AA$123,掉落填表!B756-3000,(掉落填表!E756-1)*4+2)</f>
        <v>1401002</v>
      </c>
      <c r="H756" s="18">
        <f t="shared" si="35"/>
        <v>1750</v>
      </c>
      <c r="L756" s="18">
        <f>INDEX(章节关卡!$D$4:$AA$123,掉落填表!B756-3000,(掉落填表!E756-1)*4+4)*$X$4</f>
        <v>1750</v>
      </c>
      <c r="P756" s="18">
        <f t="shared" si="33"/>
        <v>30720001</v>
      </c>
      <c r="Q756" s="18" t="str">
        <f>G756&amp;"#"&amp;H756&amp;"#"&amp;VLOOKUP(G756,章节关卡!$AN$3:$AO$36,2,FALSE)</f>
        <v>1401002#1750#14</v>
      </c>
    </row>
    <row r="757" spans="1:17" ht="17.100000000000001" customHeight="1" x14ac:dyDescent="0.2">
      <c r="A757" s="14">
        <v>754</v>
      </c>
      <c r="B757" s="14">
        <v>3072</v>
      </c>
      <c r="C757" s="14" t="s">
        <v>1732</v>
      </c>
      <c r="D757" s="14" t="s">
        <v>969</v>
      </c>
      <c r="E757" s="14">
        <v>2</v>
      </c>
      <c r="F757" s="18">
        <f t="shared" si="34"/>
        <v>10000</v>
      </c>
      <c r="G757" s="18">
        <f>INDEX(章节关卡!$D$4:$AA$123,掉落填表!B757-3000,(掉落填表!E757-1)*4+2)</f>
        <v>1401004</v>
      </c>
      <c r="H757" s="18">
        <f t="shared" si="35"/>
        <v>500</v>
      </c>
      <c r="L757" s="18">
        <f>INDEX(章节关卡!$D$4:$AA$123,掉落填表!B757-3000,(掉落填表!E757-1)*4+4)*$X$4</f>
        <v>500</v>
      </c>
      <c r="P757" s="18">
        <f t="shared" si="33"/>
        <v>30720002</v>
      </c>
      <c r="Q757" s="18" t="str">
        <f>G757&amp;"#"&amp;H757&amp;"#"&amp;VLOOKUP(G757,章节关卡!$AN$3:$AO$36,2,FALSE)</f>
        <v>1401004#500#14</v>
      </c>
    </row>
    <row r="758" spans="1:17" ht="17.100000000000001" customHeight="1" x14ac:dyDescent="0.2">
      <c r="A758" s="14">
        <v>755</v>
      </c>
      <c r="B758" s="14">
        <v>3072</v>
      </c>
      <c r="C758" s="14" t="s">
        <v>1733</v>
      </c>
      <c r="D758" s="14" t="s">
        <v>969</v>
      </c>
      <c r="E758" s="14">
        <v>3</v>
      </c>
      <c r="F758" s="18">
        <f t="shared" si="34"/>
        <v>10000</v>
      </c>
      <c r="G758" s="18">
        <f>INDEX(章节关卡!$D$4:$AA$123,掉落填表!B758-3000,(掉落填表!E758-1)*4+2)</f>
        <v>1603002</v>
      </c>
      <c r="H758" s="18">
        <f t="shared" si="35"/>
        <v>50</v>
      </c>
      <c r="L758" s="18">
        <f>INDEX(章节关卡!$D$4:$AA$123,掉落填表!B758-3000,(掉落填表!E758-1)*4+4)*$X$4</f>
        <v>50</v>
      </c>
      <c r="P758" s="18">
        <f t="shared" si="33"/>
        <v>30720003</v>
      </c>
      <c r="Q758" s="18" t="str">
        <f>G758&amp;"#"&amp;H758&amp;"#"&amp;VLOOKUP(G758,章节关卡!$AN$3:$AO$36,2,FALSE)</f>
        <v>1603002#50#16</v>
      </c>
    </row>
    <row r="759" spans="1:17" ht="17.100000000000001" customHeight="1" x14ac:dyDescent="0.2">
      <c r="A759" s="14">
        <v>756</v>
      </c>
      <c r="B759" s="14">
        <v>3072</v>
      </c>
      <c r="C759" s="14" t="s">
        <v>1734</v>
      </c>
      <c r="D759" s="14" t="s">
        <v>969</v>
      </c>
      <c r="E759" s="14">
        <v>4</v>
      </c>
      <c r="F759" s="18">
        <f t="shared" si="34"/>
        <v>10000</v>
      </c>
      <c r="G759" s="18">
        <f>INDEX(章节关卡!$D$4:$AA$123,掉落填表!B759-3000,(掉落填表!E759-1)*4+2)</f>
        <v>1603009</v>
      </c>
      <c r="H759" s="18">
        <f t="shared" si="35"/>
        <v>10</v>
      </c>
      <c r="L759" s="18">
        <f>INDEX(章节关卡!$D$4:$AA$123,掉落填表!B759-3000,(掉落填表!E759-1)*4+4)*$X$4</f>
        <v>10</v>
      </c>
      <c r="P759" s="18">
        <f t="shared" si="33"/>
        <v>30720004</v>
      </c>
      <c r="Q759" s="18" t="str">
        <f>G759&amp;"#"&amp;H759&amp;"#"&amp;VLOOKUP(G759,章节关卡!$AN$3:$AO$36,2,FALSE)</f>
        <v>1603009#10#16</v>
      </c>
    </row>
    <row r="760" spans="1:17" ht="17.100000000000001" customHeight="1" x14ac:dyDescent="0.2">
      <c r="A760" s="14">
        <v>757</v>
      </c>
      <c r="B760" s="14">
        <v>3073</v>
      </c>
      <c r="C760" s="14" t="s">
        <v>1735</v>
      </c>
      <c r="D760" s="14" t="s">
        <v>969</v>
      </c>
      <c r="E760" s="14">
        <v>1</v>
      </c>
      <c r="F760" s="18">
        <f t="shared" si="34"/>
        <v>10000</v>
      </c>
      <c r="G760" s="18">
        <f>INDEX(章节关卡!$D$4:$AA$123,掉落填表!B760-3000,(掉落填表!E760-1)*4+2)</f>
        <v>1401002</v>
      </c>
      <c r="H760" s="18">
        <f t="shared" si="35"/>
        <v>1750</v>
      </c>
      <c r="L760" s="18">
        <f>INDEX(章节关卡!$D$4:$AA$123,掉落填表!B760-3000,(掉落填表!E760-1)*4+4)*$X$4</f>
        <v>1750</v>
      </c>
      <c r="P760" s="18">
        <f t="shared" si="33"/>
        <v>30730001</v>
      </c>
      <c r="Q760" s="18" t="str">
        <f>G760&amp;"#"&amp;H760&amp;"#"&amp;VLOOKUP(G760,章节关卡!$AN$3:$AO$36,2,FALSE)</f>
        <v>1401002#1750#14</v>
      </c>
    </row>
    <row r="761" spans="1:17" ht="17.100000000000001" customHeight="1" x14ac:dyDescent="0.2">
      <c r="A761" s="14">
        <v>758</v>
      </c>
      <c r="B761" s="14">
        <v>3073</v>
      </c>
      <c r="C761" s="14" t="s">
        <v>1736</v>
      </c>
      <c r="D761" s="14" t="s">
        <v>969</v>
      </c>
      <c r="E761" s="14">
        <v>2</v>
      </c>
      <c r="F761" s="18">
        <f t="shared" si="34"/>
        <v>10000</v>
      </c>
      <c r="G761" s="18">
        <f>INDEX(章节关卡!$D$4:$AA$123,掉落填表!B761-3000,(掉落填表!E761-1)*4+2)</f>
        <v>1603005</v>
      </c>
      <c r="H761" s="18">
        <f t="shared" si="35"/>
        <v>50</v>
      </c>
      <c r="L761" s="18">
        <f>INDEX(章节关卡!$D$4:$AA$123,掉落填表!B761-3000,(掉落填表!E761-1)*4+4)*$X$4</f>
        <v>50</v>
      </c>
      <c r="P761" s="18">
        <f t="shared" si="33"/>
        <v>30730002</v>
      </c>
      <c r="Q761" s="18" t="str">
        <f>G761&amp;"#"&amp;H761&amp;"#"&amp;VLOOKUP(G761,章节关卡!$AN$3:$AO$36,2,FALSE)</f>
        <v>1603005#50#16</v>
      </c>
    </row>
    <row r="762" spans="1:17" ht="17.100000000000001" customHeight="1" x14ac:dyDescent="0.2">
      <c r="A762" s="14">
        <v>759</v>
      </c>
      <c r="B762" s="14">
        <v>3073</v>
      </c>
      <c r="C762" s="14" t="s">
        <v>1737</v>
      </c>
      <c r="D762" s="14" t="s">
        <v>969</v>
      </c>
      <c r="E762" s="14">
        <v>3</v>
      </c>
      <c r="F762" s="18">
        <f t="shared" si="34"/>
        <v>10000</v>
      </c>
      <c r="G762" s="18">
        <f>INDEX(章节关卡!$D$4:$AA$123,掉落填表!B762-3000,(掉落填表!E762-1)*4+2)</f>
        <v>1603005</v>
      </c>
      <c r="H762" s="18">
        <f t="shared" si="35"/>
        <v>50</v>
      </c>
      <c r="L762" s="18">
        <f>INDEX(章节关卡!$D$4:$AA$123,掉落填表!B762-3000,(掉落填表!E762-1)*4+4)*$X$4</f>
        <v>50</v>
      </c>
      <c r="P762" s="18">
        <f t="shared" si="33"/>
        <v>30730003</v>
      </c>
      <c r="Q762" s="18" t="str">
        <f>G762&amp;"#"&amp;H762&amp;"#"&amp;VLOOKUP(G762,章节关卡!$AN$3:$AO$36,2,FALSE)</f>
        <v>1603005#50#16</v>
      </c>
    </row>
    <row r="763" spans="1:17" ht="17.100000000000001" customHeight="1" x14ac:dyDescent="0.2">
      <c r="A763" s="14">
        <v>760</v>
      </c>
      <c r="B763" s="14">
        <v>3073</v>
      </c>
      <c r="C763" s="14" t="s">
        <v>1738</v>
      </c>
      <c r="D763" s="14" t="s">
        <v>969</v>
      </c>
      <c r="E763" s="14">
        <v>4</v>
      </c>
      <c r="F763" s="18">
        <f t="shared" si="34"/>
        <v>10000</v>
      </c>
      <c r="G763" s="18">
        <f>INDEX(章节关卡!$D$4:$AA$123,掉落填表!B763-3000,(掉落填表!E763-1)*4+2)</f>
        <v>1603015</v>
      </c>
      <c r="H763" s="18">
        <f t="shared" si="35"/>
        <v>10</v>
      </c>
      <c r="L763" s="18">
        <f>INDEX(章节关卡!$D$4:$AA$123,掉落填表!B763-3000,(掉落填表!E763-1)*4+4)*$X$4</f>
        <v>10</v>
      </c>
      <c r="P763" s="18">
        <f t="shared" si="33"/>
        <v>30730004</v>
      </c>
      <c r="Q763" s="18" t="str">
        <f>G763&amp;"#"&amp;H763&amp;"#"&amp;VLOOKUP(G763,章节关卡!$AN$3:$AO$36,2,FALSE)</f>
        <v>1603015#10#16</v>
      </c>
    </row>
    <row r="764" spans="1:17" ht="17.100000000000001" customHeight="1" x14ac:dyDescent="0.2">
      <c r="A764" s="14">
        <v>761</v>
      </c>
      <c r="B764" s="14">
        <v>3074</v>
      </c>
      <c r="C764" s="14" t="s">
        <v>1739</v>
      </c>
      <c r="D764" s="14" t="s">
        <v>969</v>
      </c>
      <c r="E764" s="14">
        <v>1</v>
      </c>
      <c r="F764" s="18">
        <f t="shared" si="34"/>
        <v>10000</v>
      </c>
      <c r="G764" s="18">
        <f>INDEX(章节关卡!$D$4:$AA$123,掉落填表!B764-3000,(掉落填表!E764-1)*4+2)</f>
        <v>1401002</v>
      </c>
      <c r="H764" s="18">
        <f t="shared" si="35"/>
        <v>1750</v>
      </c>
      <c r="L764" s="18">
        <f>INDEX(章节关卡!$D$4:$AA$123,掉落填表!B764-3000,(掉落填表!E764-1)*4+4)*$X$4</f>
        <v>1750</v>
      </c>
      <c r="P764" s="18">
        <f t="shared" si="33"/>
        <v>30740001</v>
      </c>
      <c r="Q764" s="18" t="str">
        <f>G764&amp;"#"&amp;H764&amp;"#"&amp;VLOOKUP(G764,章节关卡!$AN$3:$AO$36,2,FALSE)</f>
        <v>1401002#1750#14</v>
      </c>
    </row>
    <row r="765" spans="1:17" ht="17.100000000000001" customHeight="1" x14ac:dyDescent="0.2">
      <c r="A765" s="14">
        <v>762</v>
      </c>
      <c r="B765" s="14">
        <v>3074</v>
      </c>
      <c r="C765" s="14" t="s">
        <v>1740</v>
      </c>
      <c r="D765" s="14" t="s">
        <v>969</v>
      </c>
      <c r="E765" s="14">
        <v>2</v>
      </c>
      <c r="F765" s="18">
        <f t="shared" si="34"/>
        <v>10000</v>
      </c>
      <c r="G765" s="18">
        <f>INDEX(章节关卡!$D$4:$AA$123,掉落填表!B765-3000,(掉落填表!E765-1)*4+2)</f>
        <v>1401004</v>
      </c>
      <c r="H765" s="18">
        <f t="shared" si="35"/>
        <v>500</v>
      </c>
      <c r="L765" s="18">
        <f>INDEX(章节关卡!$D$4:$AA$123,掉落填表!B765-3000,(掉落填表!E765-1)*4+4)*$X$4</f>
        <v>500</v>
      </c>
      <c r="P765" s="18">
        <f t="shared" si="33"/>
        <v>30740002</v>
      </c>
      <c r="Q765" s="18" t="str">
        <f>G765&amp;"#"&amp;H765&amp;"#"&amp;VLOOKUP(G765,章节关卡!$AN$3:$AO$36,2,FALSE)</f>
        <v>1401004#500#14</v>
      </c>
    </row>
    <row r="766" spans="1:17" ht="17.100000000000001" customHeight="1" x14ac:dyDescent="0.2">
      <c r="A766" s="14">
        <v>763</v>
      </c>
      <c r="B766" s="14">
        <v>3074</v>
      </c>
      <c r="C766" s="14" t="s">
        <v>1741</v>
      </c>
      <c r="D766" s="14" t="s">
        <v>969</v>
      </c>
      <c r="E766" s="14">
        <v>3</v>
      </c>
      <c r="F766" s="18">
        <f t="shared" si="34"/>
        <v>10000</v>
      </c>
      <c r="G766" s="18">
        <f>INDEX(章节关卡!$D$4:$AA$123,掉落填表!B766-3000,(掉落填表!E766-1)*4+2)</f>
        <v>1401003</v>
      </c>
      <c r="H766" s="18">
        <f t="shared" si="35"/>
        <v>500</v>
      </c>
      <c r="L766" s="18">
        <f>INDEX(章节关卡!$D$4:$AA$123,掉落填表!B766-3000,(掉落填表!E766-1)*4+4)*$X$4</f>
        <v>500</v>
      </c>
      <c r="P766" s="18">
        <f t="shared" si="33"/>
        <v>30740003</v>
      </c>
      <c r="Q766" s="18" t="str">
        <f>G766&amp;"#"&amp;H766&amp;"#"&amp;VLOOKUP(G766,章节关卡!$AN$3:$AO$36,2,FALSE)</f>
        <v>1401003#500#14</v>
      </c>
    </row>
    <row r="767" spans="1:17" ht="17.100000000000001" customHeight="1" x14ac:dyDescent="0.2">
      <c r="A767" s="14">
        <v>764</v>
      </c>
      <c r="B767" s="14">
        <v>3074</v>
      </c>
      <c r="C767" s="14" t="s">
        <v>1742</v>
      </c>
      <c r="D767" s="14" t="s">
        <v>969</v>
      </c>
      <c r="E767" s="14">
        <v>4</v>
      </c>
      <c r="F767" s="18">
        <f t="shared" si="34"/>
        <v>10000</v>
      </c>
      <c r="G767" s="18">
        <f>INDEX(章节关卡!$D$4:$AA$123,掉落填表!B767-3000,(掉落填表!E767-1)*4+2)</f>
        <v>1603013</v>
      </c>
      <c r="H767" s="18">
        <f t="shared" si="35"/>
        <v>10</v>
      </c>
      <c r="L767" s="18">
        <f>INDEX(章节关卡!$D$4:$AA$123,掉落填表!B767-3000,(掉落填表!E767-1)*4+4)*$X$4</f>
        <v>10</v>
      </c>
      <c r="P767" s="18">
        <f t="shared" si="33"/>
        <v>30740004</v>
      </c>
      <c r="Q767" s="18" t="str">
        <f>G767&amp;"#"&amp;H767&amp;"#"&amp;VLOOKUP(G767,章节关卡!$AN$3:$AO$36,2,FALSE)</f>
        <v>1603013#10#16</v>
      </c>
    </row>
    <row r="768" spans="1:17" ht="17.100000000000001" customHeight="1" x14ac:dyDescent="0.2">
      <c r="A768" s="14">
        <v>765</v>
      </c>
      <c r="B768" s="14">
        <v>3075</v>
      </c>
      <c r="C768" s="14" t="s">
        <v>1743</v>
      </c>
      <c r="D768" s="14" t="s">
        <v>969</v>
      </c>
      <c r="E768" s="14">
        <v>1</v>
      </c>
      <c r="F768" s="18">
        <f t="shared" si="34"/>
        <v>10000</v>
      </c>
      <c r="G768" s="18">
        <f>INDEX(章节关卡!$D$4:$AA$123,掉落填表!B768-3000,(掉落填表!E768-1)*4+2)</f>
        <v>1401002</v>
      </c>
      <c r="H768" s="18">
        <f t="shared" si="35"/>
        <v>1750</v>
      </c>
      <c r="L768" s="18">
        <f>INDEX(章节关卡!$D$4:$AA$123,掉落填表!B768-3000,(掉落填表!E768-1)*4+4)*$X$4</f>
        <v>1750</v>
      </c>
      <c r="P768" s="18">
        <f t="shared" si="33"/>
        <v>30750001</v>
      </c>
      <c r="Q768" s="18" t="str">
        <f>G768&amp;"#"&amp;H768&amp;"#"&amp;VLOOKUP(G768,章节关卡!$AN$3:$AO$36,2,FALSE)</f>
        <v>1401002#1750#14</v>
      </c>
    </row>
    <row r="769" spans="1:17" ht="17.100000000000001" customHeight="1" x14ac:dyDescent="0.2">
      <c r="A769" s="14">
        <v>766</v>
      </c>
      <c r="B769" s="14">
        <v>3075</v>
      </c>
      <c r="C769" s="14" t="s">
        <v>1744</v>
      </c>
      <c r="D769" s="14" t="s">
        <v>969</v>
      </c>
      <c r="E769" s="14">
        <v>2</v>
      </c>
      <c r="F769" s="18">
        <f t="shared" si="34"/>
        <v>10000</v>
      </c>
      <c r="G769" s="18">
        <f>INDEX(章节关卡!$D$4:$AA$123,掉落填表!B769-3000,(掉落填表!E769-1)*4+2)</f>
        <v>1603002</v>
      </c>
      <c r="H769" s="18">
        <f t="shared" si="35"/>
        <v>50</v>
      </c>
      <c r="L769" s="18">
        <f>INDEX(章节关卡!$D$4:$AA$123,掉落填表!B769-3000,(掉落填表!E769-1)*4+4)*$X$4</f>
        <v>50</v>
      </c>
      <c r="P769" s="18">
        <f t="shared" si="33"/>
        <v>30750002</v>
      </c>
      <c r="Q769" s="18" t="str">
        <f>G769&amp;"#"&amp;H769&amp;"#"&amp;VLOOKUP(G769,章节关卡!$AN$3:$AO$36,2,FALSE)</f>
        <v>1603002#50#16</v>
      </c>
    </row>
    <row r="770" spans="1:17" ht="17.100000000000001" customHeight="1" x14ac:dyDescent="0.2">
      <c r="A770" s="14">
        <v>767</v>
      </c>
      <c r="B770" s="14">
        <v>3075</v>
      </c>
      <c r="C770" s="14" t="s">
        <v>1745</v>
      </c>
      <c r="D770" s="14" t="s">
        <v>969</v>
      </c>
      <c r="E770" s="14">
        <v>3</v>
      </c>
      <c r="F770" s="18">
        <f t="shared" si="34"/>
        <v>10000</v>
      </c>
      <c r="G770" s="18">
        <f>INDEX(章节关卡!$D$4:$AA$123,掉落填表!B770-3000,(掉落填表!E770-1)*4+2)</f>
        <v>1603005</v>
      </c>
      <c r="H770" s="18">
        <f t="shared" si="35"/>
        <v>50</v>
      </c>
      <c r="L770" s="18">
        <f>INDEX(章节关卡!$D$4:$AA$123,掉落填表!B770-3000,(掉落填表!E770-1)*4+4)*$X$4</f>
        <v>50</v>
      </c>
      <c r="P770" s="18">
        <f t="shared" si="33"/>
        <v>30750003</v>
      </c>
      <c r="Q770" s="18" t="str">
        <f>G770&amp;"#"&amp;H770&amp;"#"&amp;VLOOKUP(G770,章节关卡!$AN$3:$AO$36,2,FALSE)</f>
        <v>1603005#50#16</v>
      </c>
    </row>
    <row r="771" spans="1:17" ht="17.100000000000001" customHeight="1" x14ac:dyDescent="0.2">
      <c r="A771" s="14">
        <v>768</v>
      </c>
      <c r="B771" s="14">
        <v>3075</v>
      </c>
      <c r="C771" s="14" t="s">
        <v>1746</v>
      </c>
      <c r="D771" s="14" t="s">
        <v>969</v>
      </c>
      <c r="E771" s="14">
        <v>4</v>
      </c>
      <c r="F771" s="18">
        <f t="shared" si="34"/>
        <v>10000</v>
      </c>
      <c r="G771" s="18">
        <f>INDEX(章节关卡!$D$4:$AA$123,掉落填表!B771-3000,(掉落填表!E771-1)*4+2)</f>
        <v>1603011</v>
      </c>
      <c r="H771" s="18">
        <f t="shared" si="35"/>
        <v>10</v>
      </c>
      <c r="L771" s="18">
        <f>INDEX(章节关卡!$D$4:$AA$123,掉落填表!B771-3000,(掉落填表!E771-1)*4+4)*$X$4</f>
        <v>10</v>
      </c>
      <c r="P771" s="18">
        <f t="shared" si="33"/>
        <v>30750004</v>
      </c>
      <c r="Q771" s="18" t="str">
        <f>G771&amp;"#"&amp;H771&amp;"#"&amp;VLOOKUP(G771,章节关卡!$AN$3:$AO$36,2,FALSE)</f>
        <v>1603011#10#16</v>
      </c>
    </row>
    <row r="772" spans="1:17" ht="17.100000000000001" customHeight="1" x14ac:dyDescent="0.2">
      <c r="A772" s="14">
        <v>769</v>
      </c>
      <c r="B772" s="14">
        <v>3076</v>
      </c>
      <c r="C772" s="14" t="s">
        <v>1747</v>
      </c>
      <c r="D772" s="14" t="s">
        <v>969</v>
      </c>
      <c r="E772" s="14">
        <v>1</v>
      </c>
      <c r="F772" s="18">
        <f t="shared" si="34"/>
        <v>10000</v>
      </c>
      <c r="G772" s="18">
        <f>INDEX(章节关卡!$D$4:$AA$123,掉落填表!B772-3000,(掉落填表!E772-1)*4+2)</f>
        <v>1401002</v>
      </c>
      <c r="H772" s="18">
        <f t="shared" si="35"/>
        <v>2000</v>
      </c>
      <c r="L772" s="18">
        <f>INDEX(章节关卡!$D$4:$AA$123,掉落填表!B772-3000,(掉落填表!E772-1)*4+4)*$X$4</f>
        <v>2000</v>
      </c>
      <c r="P772" s="18">
        <f t="shared" ref="P772:P835" si="36">B772*10000+E772</f>
        <v>30760001</v>
      </c>
      <c r="Q772" s="18" t="str">
        <f>G772&amp;"#"&amp;H772&amp;"#"&amp;VLOOKUP(G772,章节关卡!$AN$3:$AO$36,2,FALSE)</f>
        <v>1401002#2000#14</v>
      </c>
    </row>
    <row r="773" spans="1:17" ht="17.100000000000001" customHeight="1" x14ac:dyDescent="0.2">
      <c r="A773" s="14">
        <v>770</v>
      </c>
      <c r="B773" s="14">
        <v>3076</v>
      </c>
      <c r="C773" s="14" t="s">
        <v>1748</v>
      </c>
      <c r="D773" s="14" t="s">
        <v>969</v>
      </c>
      <c r="E773" s="14">
        <v>2</v>
      </c>
      <c r="F773" s="18">
        <f t="shared" ref="F773:F836" si="37">IF(L773&lt;1,INT(L773*10000),10000)</f>
        <v>10000</v>
      </c>
      <c r="G773" s="18">
        <f>INDEX(章节关卡!$D$4:$AA$123,掉落填表!B773-3000,(掉落填表!E773-1)*4+2)</f>
        <v>1401003</v>
      </c>
      <c r="H773" s="18">
        <f t="shared" ref="H773:H836" si="38">IF(F773&lt;10000,1,INT(L773))</f>
        <v>550</v>
      </c>
      <c r="L773" s="18">
        <f>INDEX(章节关卡!$D$4:$AA$123,掉落填表!B773-3000,(掉落填表!E773-1)*4+4)*$X$4</f>
        <v>550</v>
      </c>
      <c r="P773" s="18">
        <f t="shared" si="36"/>
        <v>30760002</v>
      </c>
      <c r="Q773" s="18" t="str">
        <f>G773&amp;"#"&amp;H773&amp;"#"&amp;VLOOKUP(G773,章节关卡!$AN$3:$AO$36,2,FALSE)</f>
        <v>1401003#550#14</v>
      </c>
    </row>
    <row r="774" spans="1:17" ht="17.100000000000001" customHeight="1" x14ac:dyDescent="0.2">
      <c r="A774" s="14">
        <v>771</v>
      </c>
      <c r="B774" s="14">
        <v>3076</v>
      </c>
      <c r="C774" s="14" t="s">
        <v>1749</v>
      </c>
      <c r="D774" s="14" t="s">
        <v>969</v>
      </c>
      <c r="E774" s="14">
        <v>3</v>
      </c>
      <c r="F774" s="18">
        <f t="shared" si="37"/>
        <v>10000</v>
      </c>
      <c r="G774" s="18">
        <f>INDEX(章节关卡!$D$4:$AA$123,掉落填表!B774-3000,(掉落填表!E774-1)*4+2)</f>
        <v>1603006</v>
      </c>
      <c r="H774" s="18">
        <f t="shared" si="38"/>
        <v>30</v>
      </c>
      <c r="L774" s="18">
        <f>INDEX(章节关卡!$D$4:$AA$123,掉落填表!B774-3000,(掉落填表!E774-1)*4+4)*$X$4</f>
        <v>30</v>
      </c>
      <c r="P774" s="18">
        <f t="shared" si="36"/>
        <v>30760003</v>
      </c>
      <c r="Q774" s="18" t="str">
        <f>G774&amp;"#"&amp;H774&amp;"#"&amp;VLOOKUP(G774,章节关卡!$AN$3:$AO$36,2,FALSE)</f>
        <v>1603006#30#16</v>
      </c>
    </row>
    <row r="775" spans="1:17" ht="17.100000000000001" customHeight="1" x14ac:dyDescent="0.2">
      <c r="A775" s="14">
        <v>772</v>
      </c>
      <c r="B775" s="14">
        <v>3076</v>
      </c>
      <c r="C775" s="14" t="s">
        <v>1750</v>
      </c>
      <c r="D775" s="14" t="s">
        <v>969</v>
      </c>
      <c r="E775" s="14">
        <v>4</v>
      </c>
      <c r="F775" s="18">
        <f t="shared" si="37"/>
        <v>10000</v>
      </c>
      <c r="G775" s="18">
        <f>INDEX(章节关卡!$D$4:$AA$123,掉落填表!B775-3000,(掉落填表!E775-1)*4+2)</f>
        <v>1603008</v>
      </c>
      <c r="H775" s="18">
        <f t="shared" si="38"/>
        <v>2</v>
      </c>
      <c r="L775" s="18">
        <f>INDEX(章节关卡!$D$4:$AA$123,掉落填表!B775-3000,(掉落填表!E775-1)*4+4)*$X$4</f>
        <v>2.5</v>
      </c>
      <c r="P775" s="18">
        <f t="shared" si="36"/>
        <v>30760004</v>
      </c>
      <c r="Q775" s="18" t="str">
        <f>G775&amp;"#"&amp;H775&amp;"#"&amp;VLOOKUP(G775,章节关卡!$AN$3:$AO$36,2,FALSE)</f>
        <v>1603008#2#16</v>
      </c>
    </row>
    <row r="776" spans="1:17" ht="17.100000000000001" customHeight="1" x14ac:dyDescent="0.2">
      <c r="A776" s="14">
        <v>773</v>
      </c>
      <c r="B776" s="14">
        <v>3077</v>
      </c>
      <c r="C776" s="14" t="s">
        <v>1751</v>
      </c>
      <c r="D776" s="14" t="s">
        <v>969</v>
      </c>
      <c r="E776" s="14">
        <v>1</v>
      </c>
      <c r="F776" s="18">
        <f t="shared" si="37"/>
        <v>10000</v>
      </c>
      <c r="G776" s="18">
        <f>INDEX(章节关卡!$D$4:$AA$123,掉落填表!B776-3000,(掉落填表!E776-1)*4+2)</f>
        <v>1401002</v>
      </c>
      <c r="H776" s="18">
        <f t="shared" si="38"/>
        <v>2000</v>
      </c>
      <c r="L776" s="18">
        <f>INDEX(章节关卡!$D$4:$AA$123,掉落填表!B776-3000,(掉落填表!E776-1)*4+4)*$X$4</f>
        <v>2000</v>
      </c>
      <c r="P776" s="18">
        <f t="shared" si="36"/>
        <v>30770001</v>
      </c>
      <c r="Q776" s="18" t="str">
        <f>G776&amp;"#"&amp;H776&amp;"#"&amp;VLOOKUP(G776,章节关卡!$AN$3:$AO$36,2,FALSE)</f>
        <v>1401002#2000#14</v>
      </c>
    </row>
    <row r="777" spans="1:17" ht="17.100000000000001" customHeight="1" x14ac:dyDescent="0.2">
      <c r="A777" s="14">
        <v>774</v>
      </c>
      <c r="B777" s="14">
        <v>3077</v>
      </c>
      <c r="C777" s="14" t="s">
        <v>1752</v>
      </c>
      <c r="D777" s="14" t="s">
        <v>969</v>
      </c>
      <c r="E777" s="14">
        <v>2</v>
      </c>
      <c r="F777" s="18">
        <f t="shared" si="37"/>
        <v>10000</v>
      </c>
      <c r="G777" s="18">
        <f>INDEX(章节关卡!$D$4:$AA$123,掉落填表!B777-3000,(掉落填表!E777-1)*4+2)</f>
        <v>1401004</v>
      </c>
      <c r="H777" s="18">
        <f t="shared" si="38"/>
        <v>550</v>
      </c>
      <c r="L777" s="18">
        <f>INDEX(章节关卡!$D$4:$AA$123,掉落填表!B777-3000,(掉落填表!E777-1)*4+4)*$X$4</f>
        <v>550</v>
      </c>
      <c r="P777" s="18">
        <f t="shared" si="36"/>
        <v>30770002</v>
      </c>
      <c r="Q777" s="18" t="str">
        <f>G777&amp;"#"&amp;H777&amp;"#"&amp;VLOOKUP(G777,章节关卡!$AN$3:$AO$36,2,FALSE)</f>
        <v>1401004#550#14</v>
      </c>
    </row>
    <row r="778" spans="1:17" ht="17.100000000000001" customHeight="1" x14ac:dyDescent="0.2">
      <c r="A778" s="14">
        <v>775</v>
      </c>
      <c r="B778" s="14">
        <v>3077</v>
      </c>
      <c r="C778" s="14" t="s">
        <v>1753</v>
      </c>
      <c r="D778" s="14" t="s">
        <v>969</v>
      </c>
      <c r="E778" s="14">
        <v>3</v>
      </c>
      <c r="F778" s="18">
        <f t="shared" si="37"/>
        <v>10000</v>
      </c>
      <c r="G778" s="18">
        <f>INDEX(章节关卡!$D$4:$AA$123,掉落填表!B778-3000,(掉落填表!E778-1)*4+2)</f>
        <v>1603003</v>
      </c>
      <c r="H778" s="18">
        <f t="shared" si="38"/>
        <v>30</v>
      </c>
      <c r="L778" s="18">
        <f>INDEX(章节关卡!$D$4:$AA$123,掉落填表!B778-3000,(掉落填表!E778-1)*4+4)*$X$4</f>
        <v>30</v>
      </c>
      <c r="P778" s="18">
        <f t="shared" si="36"/>
        <v>30770003</v>
      </c>
      <c r="Q778" s="18" t="str">
        <f>G778&amp;"#"&amp;H778&amp;"#"&amp;VLOOKUP(G778,章节关卡!$AN$3:$AO$36,2,FALSE)</f>
        <v>1603003#30#16</v>
      </c>
    </row>
    <row r="779" spans="1:17" ht="17.100000000000001" customHeight="1" x14ac:dyDescent="0.2">
      <c r="A779" s="14">
        <v>776</v>
      </c>
      <c r="B779" s="14">
        <v>3077</v>
      </c>
      <c r="C779" s="14" t="s">
        <v>1754</v>
      </c>
      <c r="D779" s="14" t="s">
        <v>969</v>
      </c>
      <c r="E779" s="14">
        <v>4</v>
      </c>
      <c r="F779" s="18">
        <f t="shared" si="37"/>
        <v>10000</v>
      </c>
      <c r="G779" s="18">
        <f>INDEX(章节关卡!$D$4:$AA$123,掉落填表!B779-3000,(掉落填表!E779-1)*4+2)</f>
        <v>1603010</v>
      </c>
      <c r="H779" s="18">
        <f t="shared" si="38"/>
        <v>2</v>
      </c>
      <c r="L779" s="18">
        <f>INDEX(章节关卡!$D$4:$AA$123,掉落填表!B779-3000,(掉落填表!E779-1)*4+4)*$X$4</f>
        <v>2.5</v>
      </c>
      <c r="P779" s="18">
        <f t="shared" si="36"/>
        <v>30770004</v>
      </c>
      <c r="Q779" s="18" t="str">
        <f>G779&amp;"#"&amp;H779&amp;"#"&amp;VLOOKUP(G779,章节关卡!$AN$3:$AO$36,2,FALSE)</f>
        <v>1603010#2#16</v>
      </c>
    </row>
    <row r="780" spans="1:17" ht="17.100000000000001" customHeight="1" x14ac:dyDescent="0.2">
      <c r="A780" s="14">
        <v>777</v>
      </c>
      <c r="B780" s="14">
        <v>3078</v>
      </c>
      <c r="C780" s="14" t="s">
        <v>1755</v>
      </c>
      <c r="D780" s="14" t="s">
        <v>969</v>
      </c>
      <c r="E780" s="14">
        <v>1</v>
      </c>
      <c r="F780" s="18">
        <f t="shared" si="37"/>
        <v>10000</v>
      </c>
      <c r="G780" s="18">
        <f>INDEX(章节关卡!$D$4:$AA$123,掉落填表!B780-3000,(掉落填表!E780-1)*4+2)</f>
        <v>1401002</v>
      </c>
      <c r="H780" s="18">
        <f t="shared" si="38"/>
        <v>2000</v>
      </c>
      <c r="L780" s="18">
        <f>INDEX(章节关卡!$D$4:$AA$123,掉落填表!B780-3000,(掉落填表!E780-1)*4+4)*$X$4</f>
        <v>2000</v>
      </c>
      <c r="P780" s="18">
        <f t="shared" si="36"/>
        <v>30780001</v>
      </c>
      <c r="Q780" s="18" t="str">
        <f>G780&amp;"#"&amp;H780&amp;"#"&amp;VLOOKUP(G780,章节关卡!$AN$3:$AO$36,2,FALSE)</f>
        <v>1401002#2000#14</v>
      </c>
    </row>
    <row r="781" spans="1:17" ht="17.100000000000001" customHeight="1" x14ac:dyDescent="0.2">
      <c r="A781" s="14">
        <v>778</v>
      </c>
      <c r="B781" s="14">
        <v>3078</v>
      </c>
      <c r="C781" s="14" t="s">
        <v>1756</v>
      </c>
      <c r="D781" s="14" t="s">
        <v>969</v>
      </c>
      <c r="E781" s="14">
        <v>2</v>
      </c>
      <c r="F781" s="18">
        <f t="shared" si="37"/>
        <v>10000</v>
      </c>
      <c r="G781" s="18">
        <f>INDEX(章节关卡!$D$4:$AA$123,掉落填表!B781-3000,(掉落填表!E781-1)*4+2)</f>
        <v>1603014</v>
      </c>
      <c r="H781" s="18">
        <f t="shared" si="38"/>
        <v>2</v>
      </c>
      <c r="L781" s="18">
        <f>INDEX(章节关卡!$D$4:$AA$123,掉落填表!B781-3000,(掉落填表!E781-1)*4+4)*$X$4</f>
        <v>2.5</v>
      </c>
      <c r="P781" s="18">
        <f t="shared" si="36"/>
        <v>30780002</v>
      </c>
      <c r="Q781" s="18" t="str">
        <f>G781&amp;"#"&amp;H781&amp;"#"&amp;VLOOKUP(G781,章节关卡!$AN$3:$AO$36,2,FALSE)</f>
        <v>1603014#2#16</v>
      </c>
    </row>
    <row r="782" spans="1:17" ht="17.100000000000001" customHeight="1" x14ac:dyDescent="0.2">
      <c r="A782" s="14">
        <v>779</v>
      </c>
      <c r="B782" s="14">
        <v>3078</v>
      </c>
      <c r="C782" s="14" t="s">
        <v>1757</v>
      </c>
      <c r="D782" s="14" t="s">
        <v>969</v>
      </c>
      <c r="E782" s="14">
        <v>3</v>
      </c>
      <c r="F782" s="18">
        <f t="shared" si="37"/>
        <v>10000</v>
      </c>
      <c r="G782" s="18">
        <f>INDEX(章节关卡!$D$4:$AA$123,掉落填表!B782-3000,(掉落填表!E782-1)*4+2)</f>
        <v>1603016</v>
      </c>
      <c r="H782" s="18">
        <f t="shared" si="38"/>
        <v>2</v>
      </c>
      <c r="L782" s="18">
        <f>INDEX(章节关卡!$D$4:$AA$123,掉落填表!B782-3000,(掉落填表!E782-1)*4+4)*$X$4</f>
        <v>2.5</v>
      </c>
      <c r="P782" s="18">
        <f t="shared" si="36"/>
        <v>30780003</v>
      </c>
      <c r="Q782" s="18" t="str">
        <f>G782&amp;"#"&amp;H782&amp;"#"&amp;VLOOKUP(G782,章节关卡!$AN$3:$AO$36,2,FALSE)</f>
        <v>1603016#2#16</v>
      </c>
    </row>
    <row r="783" spans="1:17" ht="17.100000000000001" customHeight="1" x14ac:dyDescent="0.2">
      <c r="A783" s="14">
        <v>780</v>
      </c>
      <c r="B783" s="14">
        <v>3078</v>
      </c>
      <c r="C783" s="14" t="s">
        <v>1758</v>
      </c>
      <c r="D783" s="14" t="s">
        <v>969</v>
      </c>
      <c r="E783" s="14">
        <v>4</v>
      </c>
      <c r="F783" s="18">
        <f t="shared" si="37"/>
        <v>10000</v>
      </c>
      <c r="G783" s="18">
        <f>INDEX(章节关卡!$D$4:$AA$123,掉落填表!B783-3000,(掉落填表!E783-1)*4+2)</f>
        <v>1603012</v>
      </c>
      <c r="H783" s="18">
        <f t="shared" si="38"/>
        <v>2</v>
      </c>
      <c r="L783" s="18">
        <f>INDEX(章节关卡!$D$4:$AA$123,掉落填表!B783-3000,(掉落填表!E783-1)*4+4)*$X$4</f>
        <v>2.5</v>
      </c>
      <c r="P783" s="18">
        <f t="shared" si="36"/>
        <v>30780004</v>
      </c>
      <c r="Q783" s="18" t="str">
        <f>G783&amp;"#"&amp;H783&amp;"#"&amp;VLOOKUP(G783,章节关卡!$AN$3:$AO$36,2,FALSE)</f>
        <v>1603012#2#16</v>
      </c>
    </row>
    <row r="784" spans="1:17" ht="17.100000000000001" customHeight="1" x14ac:dyDescent="0.2">
      <c r="A784" s="14">
        <v>781</v>
      </c>
      <c r="B784" s="14">
        <v>3079</v>
      </c>
      <c r="C784" s="14" t="s">
        <v>1759</v>
      </c>
      <c r="D784" s="14" t="s">
        <v>969</v>
      </c>
      <c r="E784" s="14">
        <v>1</v>
      </c>
      <c r="F784" s="18">
        <f t="shared" si="37"/>
        <v>10000</v>
      </c>
      <c r="G784" s="18">
        <f>INDEX(章节关卡!$D$4:$AA$123,掉落填表!B784-3000,(掉落填表!E784-1)*4+2)</f>
        <v>1401002</v>
      </c>
      <c r="H784" s="18">
        <f t="shared" si="38"/>
        <v>2000</v>
      </c>
      <c r="L784" s="18">
        <f>INDEX(章节关卡!$D$4:$AA$123,掉落填表!B784-3000,(掉落填表!E784-1)*4+4)*$X$4</f>
        <v>2000</v>
      </c>
      <c r="P784" s="18">
        <f t="shared" si="36"/>
        <v>30790001</v>
      </c>
      <c r="Q784" s="18" t="str">
        <f>G784&amp;"#"&amp;H784&amp;"#"&amp;VLOOKUP(G784,章节关卡!$AN$3:$AO$36,2,FALSE)</f>
        <v>1401002#2000#14</v>
      </c>
    </row>
    <row r="785" spans="1:17" ht="17.100000000000001" customHeight="1" x14ac:dyDescent="0.2">
      <c r="A785" s="14">
        <v>782</v>
      </c>
      <c r="B785" s="14">
        <v>3079</v>
      </c>
      <c r="C785" s="14" t="s">
        <v>1760</v>
      </c>
      <c r="D785" s="14" t="s">
        <v>969</v>
      </c>
      <c r="E785" s="14">
        <v>2</v>
      </c>
      <c r="F785" s="18">
        <f t="shared" si="37"/>
        <v>10000</v>
      </c>
      <c r="G785" s="18">
        <f>INDEX(章节关卡!$D$4:$AA$123,掉落填表!B785-3000,(掉落填表!E785-1)*4+2)</f>
        <v>1401003</v>
      </c>
      <c r="H785" s="18">
        <f t="shared" si="38"/>
        <v>550</v>
      </c>
      <c r="L785" s="18">
        <f>INDEX(章节关卡!$D$4:$AA$123,掉落填表!B785-3000,(掉落填表!E785-1)*4+4)*$X$4</f>
        <v>550</v>
      </c>
      <c r="P785" s="18">
        <f t="shared" si="36"/>
        <v>30790002</v>
      </c>
      <c r="Q785" s="18" t="str">
        <f>G785&amp;"#"&amp;H785&amp;"#"&amp;VLOOKUP(G785,章节关卡!$AN$3:$AO$36,2,FALSE)</f>
        <v>1401003#550#14</v>
      </c>
    </row>
    <row r="786" spans="1:17" ht="17.100000000000001" customHeight="1" x14ac:dyDescent="0.2">
      <c r="A786" s="14">
        <v>783</v>
      </c>
      <c r="B786" s="14">
        <v>3079</v>
      </c>
      <c r="C786" s="14" t="s">
        <v>1761</v>
      </c>
      <c r="D786" s="14" t="s">
        <v>969</v>
      </c>
      <c r="E786" s="14">
        <v>3</v>
      </c>
      <c r="F786" s="18">
        <f t="shared" si="37"/>
        <v>10000</v>
      </c>
      <c r="G786" s="18">
        <f>INDEX(章节关卡!$D$4:$AA$123,掉落填表!B786-3000,(掉落填表!E786-1)*4+2)</f>
        <v>1603006</v>
      </c>
      <c r="H786" s="18">
        <f t="shared" si="38"/>
        <v>30</v>
      </c>
      <c r="L786" s="18">
        <f>INDEX(章节关卡!$D$4:$AA$123,掉落填表!B786-3000,(掉落填表!E786-1)*4+4)*$X$4</f>
        <v>30</v>
      </c>
      <c r="P786" s="18">
        <f t="shared" si="36"/>
        <v>30790003</v>
      </c>
      <c r="Q786" s="18" t="str">
        <f>G786&amp;"#"&amp;H786&amp;"#"&amp;VLOOKUP(G786,章节关卡!$AN$3:$AO$36,2,FALSE)</f>
        <v>1603006#30#16</v>
      </c>
    </row>
    <row r="787" spans="1:17" ht="17.100000000000001" customHeight="1" x14ac:dyDescent="0.2">
      <c r="A787" s="14">
        <v>784</v>
      </c>
      <c r="B787" s="14">
        <v>3079</v>
      </c>
      <c r="C787" s="14" t="s">
        <v>1762</v>
      </c>
      <c r="D787" s="14" t="s">
        <v>969</v>
      </c>
      <c r="E787" s="14">
        <v>4</v>
      </c>
      <c r="F787" s="18">
        <f t="shared" si="37"/>
        <v>10000</v>
      </c>
      <c r="G787" s="18">
        <f>INDEX(章节关卡!$D$4:$AA$123,掉落填表!B787-3000,(掉落填表!E787-1)*4+2)</f>
        <v>1603014</v>
      </c>
      <c r="H787" s="18">
        <f t="shared" si="38"/>
        <v>2</v>
      </c>
      <c r="L787" s="18">
        <f>INDEX(章节关卡!$D$4:$AA$123,掉落填表!B787-3000,(掉落填表!E787-1)*4+4)*$X$4</f>
        <v>2.5</v>
      </c>
      <c r="P787" s="18">
        <f t="shared" si="36"/>
        <v>30790004</v>
      </c>
      <c r="Q787" s="18" t="str">
        <f>G787&amp;"#"&amp;H787&amp;"#"&amp;VLOOKUP(G787,章节关卡!$AN$3:$AO$36,2,FALSE)</f>
        <v>1603014#2#16</v>
      </c>
    </row>
    <row r="788" spans="1:17" ht="17.100000000000001" customHeight="1" x14ac:dyDescent="0.2">
      <c r="A788" s="14">
        <v>785</v>
      </c>
      <c r="B788" s="14">
        <v>3080</v>
      </c>
      <c r="C788" s="14" t="s">
        <v>1763</v>
      </c>
      <c r="D788" s="14" t="s">
        <v>969</v>
      </c>
      <c r="E788" s="14">
        <v>1</v>
      </c>
      <c r="F788" s="18">
        <f t="shared" si="37"/>
        <v>10000</v>
      </c>
      <c r="G788" s="18">
        <f>INDEX(章节关卡!$D$4:$AA$123,掉落填表!B788-3000,(掉落填表!E788-1)*4+2)</f>
        <v>1401002</v>
      </c>
      <c r="H788" s="18">
        <f t="shared" si="38"/>
        <v>2000</v>
      </c>
      <c r="L788" s="18">
        <f>INDEX(章节关卡!$D$4:$AA$123,掉落填表!B788-3000,(掉落填表!E788-1)*4+4)*$X$4</f>
        <v>2000</v>
      </c>
      <c r="P788" s="18">
        <f t="shared" si="36"/>
        <v>30800001</v>
      </c>
      <c r="Q788" s="18" t="str">
        <f>G788&amp;"#"&amp;H788&amp;"#"&amp;VLOOKUP(G788,章节关卡!$AN$3:$AO$36,2,FALSE)</f>
        <v>1401002#2000#14</v>
      </c>
    </row>
    <row r="789" spans="1:17" ht="17.100000000000001" customHeight="1" x14ac:dyDescent="0.2">
      <c r="A789" s="14">
        <v>786</v>
      </c>
      <c r="B789" s="14">
        <v>3080</v>
      </c>
      <c r="C789" s="14" t="s">
        <v>1764</v>
      </c>
      <c r="D789" s="14" t="s">
        <v>969</v>
      </c>
      <c r="E789" s="14">
        <v>2</v>
      </c>
      <c r="F789" s="18">
        <f t="shared" si="37"/>
        <v>10000</v>
      </c>
      <c r="G789" s="18">
        <f>INDEX(章节关卡!$D$4:$AA$123,掉落填表!B789-3000,(掉落填表!E789-1)*4+2)</f>
        <v>1401004</v>
      </c>
      <c r="H789" s="18">
        <f t="shared" si="38"/>
        <v>550</v>
      </c>
      <c r="L789" s="18">
        <f>INDEX(章节关卡!$D$4:$AA$123,掉落填表!B789-3000,(掉落填表!E789-1)*4+4)*$X$4</f>
        <v>550</v>
      </c>
      <c r="P789" s="18">
        <f t="shared" si="36"/>
        <v>30800002</v>
      </c>
      <c r="Q789" s="18" t="str">
        <f>G789&amp;"#"&amp;H789&amp;"#"&amp;VLOOKUP(G789,章节关卡!$AN$3:$AO$36,2,FALSE)</f>
        <v>1401004#550#14</v>
      </c>
    </row>
    <row r="790" spans="1:17" ht="17.100000000000001" customHeight="1" x14ac:dyDescent="0.2">
      <c r="A790" s="14">
        <v>787</v>
      </c>
      <c r="B790" s="14">
        <v>3080</v>
      </c>
      <c r="C790" s="14" t="s">
        <v>1765</v>
      </c>
      <c r="D790" s="14" t="s">
        <v>969</v>
      </c>
      <c r="E790" s="14">
        <v>3</v>
      </c>
      <c r="F790" s="18">
        <f t="shared" si="37"/>
        <v>10000</v>
      </c>
      <c r="G790" s="18">
        <f>INDEX(章节关卡!$D$4:$AA$123,掉落填表!B790-3000,(掉落填表!E790-1)*4+2)</f>
        <v>1603003</v>
      </c>
      <c r="H790" s="18">
        <f t="shared" si="38"/>
        <v>30</v>
      </c>
      <c r="L790" s="18">
        <f>INDEX(章节关卡!$D$4:$AA$123,掉落填表!B790-3000,(掉落填表!E790-1)*4+4)*$X$4</f>
        <v>30</v>
      </c>
      <c r="P790" s="18">
        <f t="shared" si="36"/>
        <v>30800003</v>
      </c>
      <c r="Q790" s="18" t="str">
        <f>G790&amp;"#"&amp;H790&amp;"#"&amp;VLOOKUP(G790,章节关卡!$AN$3:$AO$36,2,FALSE)</f>
        <v>1603003#30#16</v>
      </c>
    </row>
    <row r="791" spans="1:17" ht="17.100000000000001" customHeight="1" x14ac:dyDescent="0.2">
      <c r="A791" s="14">
        <v>788</v>
      </c>
      <c r="B791" s="14">
        <v>3080</v>
      </c>
      <c r="C791" s="14" t="s">
        <v>1766</v>
      </c>
      <c r="D791" s="14" t="s">
        <v>969</v>
      </c>
      <c r="E791" s="14">
        <v>4</v>
      </c>
      <c r="F791" s="18">
        <f t="shared" si="37"/>
        <v>10000</v>
      </c>
      <c r="G791" s="18">
        <f>INDEX(章节关卡!$D$4:$AA$123,掉落填表!B791-3000,(掉落填表!E791-1)*4+2)</f>
        <v>1603016</v>
      </c>
      <c r="H791" s="18">
        <f t="shared" si="38"/>
        <v>2</v>
      </c>
      <c r="L791" s="18">
        <f>INDEX(章节关卡!$D$4:$AA$123,掉落填表!B791-3000,(掉落填表!E791-1)*4+4)*$X$4</f>
        <v>2.5</v>
      </c>
      <c r="P791" s="18">
        <f t="shared" si="36"/>
        <v>30800004</v>
      </c>
      <c r="Q791" s="18" t="str">
        <f>G791&amp;"#"&amp;H791&amp;"#"&amp;VLOOKUP(G791,章节关卡!$AN$3:$AO$36,2,FALSE)</f>
        <v>1603016#2#16</v>
      </c>
    </row>
    <row r="792" spans="1:17" ht="17.100000000000001" customHeight="1" x14ac:dyDescent="0.2">
      <c r="A792" s="14">
        <v>789</v>
      </c>
      <c r="B792" s="14">
        <v>3081</v>
      </c>
      <c r="C792" s="14" t="s">
        <v>1767</v>
      </c>
      <c r="D792" s="14" t="s">
        <v>969</v>
      </c>
      <c r="E792" s="14">
        <v>1</v>
      </c>
      <c r="F792" s="18">
        <f t="shared" si="37"/>
        <v>10000</v>
      </c>
      <c r="G792" s="18">
        <f>INDEX(章节关卡!$D$4:$AA$123,掉落填表!B792-3000,(掉落填表!E792-1)*4+2)</f>
        <v>1401002</v>
      </c>
      <c r="H792" s="18">
        <f t="shared" si="38"/>
        <v>2000</v>
      </c>
      <c r="L792" s="18">
        <f>INDEX(章节关卡!$D$4:$AA$123,掉落填表!B792-3000,(掉落填表!E792-1)*4+4)*$X$4</f>
        <v>2000</v>
      </c>
      <c r="P792" s="18">
        <f t="shared" si="36"/>
        <v>30810001</v>
      </c>
      <c r="Q792" s="18" t="str">
        <f>G792&amp;"#"&amp;H792&amp;"#"&amp;VLOOKUP(G792,章节关卡!$AN$3:$AO$36,2,FALSE)</f>
        <v>1401002#2000#14</v>
      </c>
    </row>
    <row r="793" spans="1:17" ht="17.100000000000001" customHeight="1" x14ac:dyDescent="0.2">
      <c r="A793" s="14">
        <v>790</v>
      </c>
      <c r="B793" s="14">
        <v>3081</v>
      </c>
      <c r="C793" s="14" t="s">
        <v>1768</v>
      </c>
      <c r="D793" s="14" t="s">
        <v>969</v>
      </c>
      <c r="E793" s="14">
        <v>2</v>
      </c>
      <c r="F793" s="18">
        <f t="shared" si="37"/>
        <v>10000</v>
      </c>
      <c r="G793" s="18">
        <f>INDEX(章节关卡!$D$4:$AA$123,掉落填表!B793-3000,(掉落填表!E793-1)*4+2)</f>
        <v>1401003</v>
      </c>
      <c r="H793" s="18">
        <f t="shared" si="38"/>
        <v>550</v>
      </c>
      <c r="L793" s="18">
        <f>INDEX(章节关卡!$D$4:$AA$123,掉落填表!B793-3000,(掉落填表!E793-1)*4+4)*$X$4</f>
        <v>550</v>
      </c>
      <c r="P793" s="18">
        <f t="shared" si="36"/>
        <v>30810002</v>
      </c>
      <c r="Q793" s="18" t="str">
        <f>G793&amp;"#"&amp;H793&amp;"#"&amp;VLOOKUP(G793,章节关卡!$AN$3:$AO$36,2,FALSE)</f>
        <v>1401003#550#14</v>
      </c>
    </row>
    <row r="794" spans="1:17" ht="17.100000000000001" customHeight="1" x14ac:dyDescent="0.2">
      <c r="A794" s="14">
        <v>791</v>
      </c>
      <c r="B794" s="14">
        <v>3081</v>
      </c>
      <c r="C794" s="14" t="s">
        <v>1769</v>
      </c>
      <c r="D794" s="14" t="s">
        <v>969</v>
      </c>
      <c r="E794" s="14">
        <v>3</v>
      </c>
      <c r="F794" s="18">
        <f t="shared" si="37"/>
        <v>10000</v>
      </c>
      <c r="G794" s="18">
        <f>INDEX(章节关卡!$D$4:$AA$123,掉落填表!B794-3000,(掉落填表!E794-1)*4+2)</f>
        <v>1603006</v>
      </c>
      <c r="H794" s="18">
        <f t="shared" si="38"/>
        <v>30</v>
      </c>
      <c r="L794" s="18">
        <f>INDEX(章节关卡!$D$4:$AA$123,掉落填表!B794-3000,(掉落填表!E794-1)*4+4)*$X$4</f>
        <v>30</v>
      </c>
      <c r="P794" s="18">
        <f t="shared" si="36"/>
        <v>30810003</v>
      </c>
      <c r="Q794" s="18" t="str">
        <f>G794&amp;"#"&amp;H794&amp;"#"&amp;VLOOKUP(G794,章节关卡!$AN$3:$AO$36,2,FALSE)</f>
        <v>1603006#30#16</v>
      </c>
    </row>
    <row r="795" spans="1:17" ht="17.100000000000001" customHeight="1" x14ac:dyDescent="0.2">
      <c r="A795" s="14">
        <v>792</v>
      </c>
      <c r="B795" s="14">
        <v>3081</v>
      </c>
      <c r="C795" s="14" t="s">
        <v>1770</v>
      </c>
      <c r="D795" s="14" t="s">
        <v>969</v>
      </c>
      <c r="E795" s="14">
        <v>4</v>
      </c>
      <c r="F795" s="18">
        <f t="shared" si="37"/>
        <v>10000</v>
      </c>
      <c r="G795" s="18">
        <f>INDEX(章节关卡!$D$4:$AA$123,掉落填表!B795-3000,(掉落填表!E795-1)*4+2)</f>
        <v>1603008</v>
      </c>
      <c r="H795" s="18">
        <f t="shared" si="38"/>
        <v>2</v>
      </c>
      <c r="L795" s="18">
        <f>INDEX(章节关卡!$D$4:$AA$123,掉落填表!B795-3000,(掉落填表!E795-1)*4+4)*$X$4</f>
        <v>2.5</v>
      </c>
      <c r="P795" s="18">
        <f t="shared" si="36"/>
        <v>30810004</v>
      </c>
      <c r="Q795" s="18" t="str">
        <f>G795&amp;"#"&amp;H795&amp;"#"&amp;VLOOKUP(G795,章节关卡!$AN$3:$AO$36,2,FALSE)</f>
        <v>1603008#2#16</v>
      </c>
    </row>
    <row r="796" spans="1:17" ht="17.100000000000001" customHeight="1" x14ac:dyDescent="0.2">
      <c r="A796" s="14">
        <v>793</v>
      </c>
      <c r="B796" s="14">
        <v>3082</v>
      </c>
      <c r="C796" s="14" t="s">
        <v>1771</v>
      </c>
      <c r="D796" s="14" t="s">
        <v>969</v>
      </c>
      <c r="E796" s="14">
        <v>1</v>
      </c>
      <c r="F796" s="18">
        <f t="shared" si="37"/>
        <v>10000</v>
      </c>
      <c r="G796" s="18">
        <f>INDEX(章节关卡!$D$4:$AA$123,掉落填表!B796-3000,(掉落填表!E796-1)*4+2)</f>
        <v>1401002</v>
      </c>
      <c r="H796" s="18">
        <f t="shared" si="38"/>
        <v>2000</v>
      </c>
      <c r="L796" s="18">
        <f>INDEX(章节关卡!$D$4:$AA$123,掉落填表!B796-3000,(掉落填表!E796-1)*4+4)*$X$4</f>
        <v>2000</v>
      </c>
      <c r="P796" s="18">
        <f t="shared" si="36"/>
        <v>30820001</v>
      </c>
      <c r="Q796" s="18" t="str">
        <f>G796&amp;"#"&amp;H796&amp;"#"&amp;VLOOKUP(G796,章节关卡!$AN$3:$AO$36,2,FALSE)</f>
        <v>1401002#2000#14</v>
      </c>
    </row>
    <row r="797" spans="1:17" ht="17.100000000000001" customHeight="1" x14ac:dyDescent="0.2">
      <c r="A797" s="14">
        <v>794</v>
      </c>
      <c r="B797" s="14">
        <v>3082</v>
      </c>
      <c r="C797" s="14" t="s">
        <v>1772</v>
      </c>
      <c r="D797" s="14" t="s">
        <v>969</v>
      </c>
      <c r="E797" s="14">
        <v>2</v>
      </c>
      <c r="F797" s="18">
        <f t="shared" si="37"/>
        <v>10000</v>
      </c>
      <c r="G797" s="18">
        <f>INDEX(章节关卡!$D$4:$AA$123,掉落填表!B797-3000,(掉落填表!E797-1)*4+2)</f>
        <v>1401004</v>
      </c>
      <c r="H797" s="18">
        <f t="shared" si="38"/>
        <v>550</v>
      </c>
      <c r="L797" s="18">
        <f>INDEX(章节关卡!$D$4:$AA$123,掉落填表!B797-3000,(掉落填表!E797-1)*4+4)*$X$4</f>
        <v>550</v>
      </c>
      <c r="P797" s="18">
        <f t="shared" si="36"/>
        <v>30820002</v>
      </c>
      <c r="Q797" s="18" t="str">
        <f>G797&amp;"#"&amp;H797&amp;"#"&amp;VLOOKUP(G797,章节关卡!$AN$3:$AO$36,2,FALSE)</f>
        <v>1401004#550#14</v>
      </c>
    </row>
    <row r="798" spans="1:17" ht="17.100000000000001" customHeight="1" x14ac:dyDescent="0.2">
      <c r="A798" s="14">
        <v>795</v>
      </c>
      <c r="B798" s="14">
        <v>3082</v>
      </c>
      <c r="C798" s="14" t="s">
        <v>1773</v>
      </c>
      <c r="D798" s="14" t="s">
        <v>969</v>
      </c>
      <c r="E798" s="14">
        <v>3</v>
      </c>
      <c r="F798" s="18">
        <f t="shared" si="37"/>
        <v>10000</v>
      </c>
      <c r="G798" s="18">
        <f>INDEX(章节关卡!$D$4:$AA$123,掉落填表!B798-3000,(掉落填表!E798-1)*4+2)</f>
        <v>1603003</v>
      </c>
      <c r="H798" s="18">
        <f t="shared" si="38"/>
        <v>30</v>
      </c>
      <c r="L798" s="18">
        <f>INDEX(章节关卡!$D$4:$AA$123,掉落填表!B798-3000,(掉落填表!E798-1)*4+4)*$X$4</f>
        <v>30</v>
      </c>
      <c r="P798" s="18">
        <f t="shared" si="36"/>
        <v>30820003</v>
      </c>
      <c r="Q798" s="18" t="str">
        <f>G798&amp;"#"&amp;H798&amp;"#"&amp;VLOOKUP(G798,章节关卡!$AN$3:$AO$36,2,FALSE)</f>
        <v>1603003#30#16</v>
      </c>
    </row>
    <row r="799" spans="1:17" ht="17.100000000000001" customHeight="1" x14ac:dyDescent="0.2">
      <c r="A799" s="14">
        <v>796</v>
      </c>
      <c r="B799" s="14">
        <v>3082</v>
      </c>
      <c r="C799" s="14" t="s">
        <v>1774</v>
      </c>
      <c r="D799" s="14" t="s">
        <v>969</v>
      </c>
      <c r="E799" s="14">
        <v>4</v>
      </c>
      <c r="F799" s="18">
        <f t="shared" si="37"/>
        <v>10000</v>
      </c>
      <c r="G799" s="18">
        <f>INDEX(章节关卡!$D$4:$AA$123,掉落填表!B799-3000,(掉落填表!E799-1)*4+2)</f>
        <v>1603010</v>
      </c>
      <c r="H799" s="18">
        <f t="shared" si="38"/>
        <v>2</v>
      </c>
      <c r="L799" s="18">
        <f>INDEX(章节关卡!$D$4:$AA$123,掉落填表!B799-3000,(掉落填表!E799-1)*4+4)*$X$4</f>
        <v>2.5</v>
      </c>
      <c r="P799" s="18">
        <f t="shared" si="36"/>
        <v>30820004</v>
      </c>
      <c r="Q799" s="18" t="str">
        <f>G799&amp;"#"&amp;H799&amp;"#"&amp;VLOOKUP(G799,章节关卡!$AN$3:$AO$36,2,FALSE)</f>
        <v>1603010#2#16</v>
      </c>
    </row>
    <row r="800" spans="1:17" ht="17.100000000000001" customHeight="1" x14ac:dyDescent="0.2">
      <c r="A800" s="14">
        <v>797</v>
      </c>
      <c r="B800" s="14">
        <v>3083</v>
      </c>
      <c r="C800" s="14" t="s">
        <v>1775</v>
      </c>
      <c r="D800" s="14" t="s">
        <v>969</v>
      </c>
      <c r="E800" s="14">
        <v>1</v>
      </c>
      <c r="F800" s="18">
        <f t="shared" si="37"/>
        <v>10000</v>
      </c>
      <c r="G800" s="18">
        <f>INDEX(章节关卡!$D$4:$AA$123,掉落填表!B800-3000,(掉落填表!E800-1)*4+2)</f>
        <v>1401002</v>
      </c>
      <c r="H800" s="18">
        <f t="shared" si="38"/>
        <v>2000</v>
      </c>
      <c r="L800" s="18">
        <f>INDEX(章节关卡!$D$4:$AA$123,掉落填表!B800-3000,(掉落填表!E800-1)*4+4)*$X$4</f>
        <v>2000</v>
      </c>
      <c r="P800" s="18">
        <f t="shared" si="36"/>
        <v>30830001</v>
      </c>
      <c r="Q800" s="18" t="str">
        <f>G800&amp;"#"&amp;H800&amp;"#"&amp;VLOOKUP(G800,章节关卡!$AN$3:$AO$36,2,FALSE)</f>
        <v>1401002#2000#14</v>
      </c>
    </row>
    <row r="801" spans="1:17" ht="17.100000000000001" customHeight="1" x14ac:dyDescent="0.2">
      <c r="A801" s="14">
        <v>798</v>
      </c>
      <c r="B801" s="14">
        <v>3083</v>
      </c>
      <c r="C801" s="14" t="s">
        <v>1776</v>
      </c>
      <c r="D801" s="14" t="s">
        <v>969</v>
      </c>
      <c r="E801" s="14">
        <v>2</v>
      </c>
      <c r="F801" s="18">
        <f t="shared" si="37"/>
        <v>10000</v>
      </c>
      <c r="G801" s="18">
        <f>INDEX(章节关卡!$D$4:$AA$123,掉落填表!B801-3000,(掉落填表!E801-1)*4+2)</f>
        <v>1603008</v>
      </c>
      <c r="H801" s="18">
        <f t="shared" si="38"/>
        <v>2</v>
      </c>
      <c r="L801" s="18">
        <f>INDEX(章节关卡!$D$4:$AA$123,掉落填表!B801-3000,(掉落填表!E801-1)*4+4)*$X$4</f>
        <v>2.5</v>
      </c>
      <c r="P801" s="18">
        <f t="shared" si="36"/>
        <v>30830002</v>
      </c>
      <c r="Q801" s="18" t="str">
        <f>G801&amp;"#"&amp;H801&amp;"#"&amp;VLOOKUP(G801,章节关卡!$AN$3:$AO$36,2,FALSE)</f>
        <v>1603008#2#16</v>
      </c>
    </row>
    <row r="802" spans="1:17" ht="17.100000000000001" customHeight="1" x14ac:dyDescent="0.2">
      <c r="A802" s="14">
        <v>799</v>
      </c>
      <c r="B802" s="14">
        <v>3083</v>
      </c>
      <c r="C802" s="14" t="s">
        <v>1777</v>
      </c>
      <c r="D802" s="14" t="s">
        <v>969</v>
      </c>
      <c r="E802" s="14">
        <v>3</v>
      </c>
      <c r="F802" s="18">
        <f t="shared" si="37"/>
        <v>10000</v>
      </c>
      <c r="G802" s="18">
        <f>INDEX(章节关卡!$D$4:$AA$123,掉落填表!B802-3000,(掉落填表!E802-1)*4+2)</f>
        <v>1603010</v>
      </c>
      <c r="H802" s="18">
        <f t="shared" si="38"/>
        <v>2</v>
      </c>
      <c r="L802" s="18">
        <f>INDEX(章节关卡!$D$4:$AA$123,掉落填表!B802-3000,(掉落填表!E802-1)*4+4)*$X$4</f>
        <v>2.5</v>
      </c>
      <c r="P802" s="18">
        <f t="shared" si="36"/>
        <v>30830003</v>
      </c>
      <c r="Q802" s="18" t="str">
        <f>G802&amp;"#"&amp;H802&amp;"#"&amp;VLOOKUP(G802,章节关卡!$AN$3:$AO$36,2,FALSE)</f>
        <v>1603010#2#16</v>
      </c>
    </row>
    <row r="803" spans="1:17" ht="17.100000000000001" customHeight="1" x14ac:dyDescent="0.2">
      <c r="A803" s="14">
        <v>800</v>
      </c>
      <c r="B803" s="14">
        <v>3083</v>
      </c>
      <c r="C803" s="14" t="s">
        <v>1778</v>
      </c>
      <c r="D803" s="14" t="s">
        <v>969</v>
      </c>
      <c r="E803" s="14">
        <v>4</v>
      </c>
      <c r="F803" s="18">
        <f t="shared" si="37"/>
        <v>10000</v>
      </c>
      <c r="G803" s="18">
        <f>INDEX(章节关卡!$D$4:$AA$123,掉落填表!B803-3000,(掉落填表!E803-1)*4+2)</f>
        <v>1603012</v>
      </c>
      <c r="H803" s="18">
        <f t="shared" si="38"/>
        <v>2</v>
      </c>
      <c r="L803" s="18">
        <f>INDEX(章节关卡!$D$4:$AA$123,掉落填表!B803-3000,(掉落填表!E803-1)*4+4)*$X$4</f>
        <v>2.5</v>
      </c>
      <c r="P803" s="18">
        <f t="shared" si="36"/>
        <v>30830004</v>
      </c>
      <c r="Q803" s="18" t="str">
        <f>G803&amp;"#"&amp;H803&amp;"#"&amp;VLOOKUP(G803,章节关卡!$AN$3:$AO$36,2,FALSE)</f>
        <v>1603012#2#16</v>
      </c>
    </row>
    <row r="804" spans="1:17" ht="17.100000000000001" customHeight="1" x14ac:dyDescent="0.2">
      <c r="A804" s="14">
        <v>801</v>
      </c>
      <c r="B804" s="14">
        <v>3084</v>
      </c>
      <c r="C804" s="14" t="s">
        <v>1779</v>
      </c>
      <c r="D804" s="14" t="s">
        <v>969</v>
      </c>
      <c r="E804" s="14">
        <v>1</v>
      </c>
      <c r="F804" s="18">
        <f t="shared" si="37"/>
        <v>10000</v>
      </c>
      <c r="G804" s="18">
        <f>INDEX(章节关卡!$D$4:$AA$123,掉落填表!B804-3000,(掉落填表!E804-1)*4+2)</f>
        <v>1401002</v>
      </c>
      <c r="H804" s="18">
        <f t="shared" si="38"/>
        <v>2000</v>
      </c>
      <c r="L804" s="18">
        <f>INDEX(章节关卡!$D$4:$AA$123,掉落填表!B804-3000,(掉落填表!E804-1)*4+4)*$X$4</f>
        <v>2000</v>
      </c>
      <c r="P804" s="18">
        <f t="shared" si="36"/>
        <v>30840001</v>
      </c>
      <c r="Q804" s="18" t="str">
        <f>G804&amp;"#"&amp;H804&amp;"#"&amp;VLOOKUP(G804,章节关卡!$AN$3:$AO$36,2,FALSE)</f>
        <v>1401002#2000#14</v>
      </c>
    </row>
    <row r="805" spans="1:17" ht="17.100000000000001" customHeight="1" x14ac:dyDescent="0.2">
      <c r="A805" s="14">
        <v>802</v>
      </c>
      <c r="B805" s="14">
        <v>3084</v>
      </c>
      <c r="C805" s="14" t="s">
        <v>1780</v>
      </c>
      <c r="D805" s="14" t="s">
        <v>969</v>
      </c>
      <c r="E805" s="14">
        <v>2</v>
      </c>
      <c r="F805" s="18">
        <f t="shared" si="37"/>
        <v>10000</v>
      </c>
      <c r="G805" s="18">
        <f>INDEX(章节关卡!$D$4:$AA$123,掉落填表!B805-3000,(掉落填表!E805-1)*4+2)</f>
        <v>1401003</v>
      </c>
      <c r="H805" s="18">
        <f t="shared" si="38"/>
        <v>550</v>
      </c>
      <c r="L805" s="18">
        <f>INDEX(章节关卡!$D$4:$AA$123,掉落填表!B805-3000,(掉落填表!E805-1)*4+4)*$X$4</f>
        <v>550</v>
      </c>
      <c r="P805" s="18">
        <f t="shared" si="36"/>
        <v>30840002</v>
      </c>
      <c r="Q805" s="18" t="str">
        <f>G805&amp;"#"&amp;H805&amp;"#"&amp;VLOOKUP(G805,章节关卡!$AN$3:$AO$36,2,FALSE)</f>
        <v>1401003#550#14</v>
      </c>
    </row>
    <row r="806" spans="1:17" ht="17.100000000000001" customHeight="1" x14ac:dyDescent="0.2">
      <c r="A806" s="14">
        <v>803</v>
      </c>
      <c r="B806" s="14">
        <v>3084</v>
      </c>
      <c r="C806" s="14" t="s">
        <v>1781</v>
      </c>
      <c r="D806" s="14" t="s">
        <v>969</v>
      </c>
      <c r="E806" s="14">
        <v>3</v>
      </c>
      <c r="F806" s="18">
        <f t="shared" si="37"/>
        <v>10000</v>
      </c>
      <c r="G806" s="18">
        <f>INDEX(章节关卡!$D$4:$AA$123,掉落填表!B806-3000,(掉落填表!E806-1)*4+2)</f>
        <v>1603006</v>
      </c>
      <c r="H806" s="18">
        <f t="shared" si="38"/>
        <v>30</v>
      </c>
      <c r="L806" s="18">
        <f>INDEX(章节关卡!$D$4:$AA$123,掉落填表!B806-3000,(掉落填表!E806-1)*4+4)*$X$4</f>
        <v>30</v>
      </c>
      <c r="P806" s="18">
        <f t="shared" si="36"/>
        <v>30840003</v>
      </c>
      <c r="Q806" s="18" t="str">
        <f>G806&amp;"#"&amp;H806&amp;"#"&amp;VLOOKUP(G806,章节关卡!$AN$3:$AO$36,2,FALSE)</f>
        <v>1603006#30#16</v>
      </c>
    </row>
    <row r="807" spans="1:17" ht="17.100000000000001" customHeight="1" x14ac:dyDescent="0.2">
      <c r="A807" s="14">
        <v>804</v>
      </c>
      <c r="B807" s="14">
        <v>3084</v>
      </c>
      <c r="C807" s="14" t="s">
        <v>1782</v>
      </c>
      <c r="D807" s="14" t="s">
        <v>969</v>
      </c>
      <c r="E807" s="14">
        <v>4</v>
      </c>
      <c r="F807" s="18">
        <f t="shared" si="37"/>
        <v>10000</v>
      </c>
      <c r="G807" s="18">
        <f>INDEX(章节关卡!$D$4:$AA$123,掉落填表!B807-3000,(掉落填表!E807-1)*4+2)</f>
        <v>1603014</v>
      </c>
      <c r="H807" s="18">
        <f t="shared" si="38"/>
        <v>2</v>
      </c>
      <c r="L807" s="18">
        <f>INDEX(章节关卡!$D$4:$AA$123,掉落填表!B807-3000,(掉落填表!E807-1)*4+4)*$X$4</f>
        <v>2.5</v>
      </c>
      <c r="P807" s="18">
        <f t="shared" si="36"/>
        <v>30840004</v>
      </c>
      <c r="Q807" s="18" t="str">
        <f>G807&amp;"#"&amp;H807&amp;"#"&amp;VLOOKUP(G807,章节关卡!$AN$3:$AO$36,2,FALSE)</f>
        <v>1603014#2#16</v>
      </c>
    </row>
    <row r="808" spans="1:17" ht="17.100000000000001" customHeight="1" x14ac:dyDescent="0.2">
      <c r="A808" s="14">
        <v>805</v>
      </c>
      <c r="B808" s="14">
        <v>3085</v>
      </c>
      <c r="C808" s="14" t="s">
        <v>1783</v>
      </c>
      <c r="D808" s="14" t="s">
        <v>969</v>
      </c>
      <c r="E808" s="14">
        <v>1</v>
      </c>
      <c r="F808" s="18">
        <f t="shared" si="37"/>
        <v>10000</v>
      </c>
      <c r="G808" s="18">
        <f>INDEX(章节关卡!$D$4:$AA$123,掉落填表!B808-3000,(掉落填表!E808-1)*4+2)</f>
        <v>1401002</v>
      </c>
      <c r="H808" s="18">
        <f t="shared" si="38"/>
        <v>2000</v>
      </c>
      <c r="L808" s="18">
        <f>INDEX(章节关卡!$D$4:$AA$123,掉落填表!B808-3000,(掉落填表!E808-1)*4+4)*$X$4</f>
        <v>2000</v>
      </c>
      <c r="P808" s="18">
        <f t="shared" si="36"/>
        <v>30850001</v>
      </c>
      <c r="Q808" s="18" t="str">
        <f>G808&amp;"#"&amp;H808&amp;"#"&amp;VLOOKUP(G808,章节关卡!$AN$3:$AO$36,2,FALSE)</f>
        <v>1401002#2000#14</v>
      </c>
    </row>
    <row r="809" spans="1:17" ht="17.100000000000001" customHeight="1" x14ac:dyDescent="0.2">
      <c r="A809" s="14">
        <v>806</v>
      </c>
      <c r="B809" s="14">
        <v>3085</v>
      </c>
      <c r="C809" s="14" t="s">
        <v>1784</v>
      </c>
      <c r="D809" s="14" t="s">
        <v>969</v>
      </c>
      <c r="E809" s="14">
        <v>2</v>
      </c>
      <c r="F809" s="18">
        <f t="shared" si="37"/>
        <v>10000</v>
      </c>
      <c r="G809" s="18">
        <f>INDEX(章节关卡!$D$4:$AA$123,掉落填表!B809-3000,(掉落填表!E809-1)*4+2)</f>
        <v>1401004</v>
      </c>
      <c r="H809" s="18">
        <f t="shared" si="38"/>
        <v>550</v>
      </c>
      <c r="L809" s="18">
        <f>INDEX(章节关卡!$D$4:$AA$123,掉落填表!B809-3000,(掉落填表!E809-1)*4+4)*$X$4</f>
        <v>550</v>
      </c>
      <c r="P809" s="18">
        <f t="shared" si="36"/>
        <v>30850002</v>
      </c>
      <c r="Q809" s="18" t="str">
        <f>G809&amp;"#"&amp;H809&amp;"#"&amp;VLOOKUP(G809,章节关卡!$AN$3:$AO$36,2,FALSE)</f>
        <v>1401004#550#14</v>
      </c>
    </row>
    <row r="810" spans="1:17" ht="17.100000000000001" customHeight="1" x14ac:dyDescent="0.2">
      <c r="A810" s="14">
        <v>807</v>
      </c>
      <c r="B810" s="14">
        <v>3085</v>
      </c>
      <c r="C810" s="14" t="s">
        <v>1785</v>
      </c>
      <c r="D810" s="14" t="s">
        <v>969</v>
      </c>
      <c r="E810" s="14">
        <v>3</v>
      </c>
      <c r="F810" s="18">
        <f t="shared" si="37"/>
        <v>10000</v>
      </c>
      <c r="G810" s="18">
        <f>INDEX(章节关卡!$D$4:$AA$123,掉落填表!B810-3000,(掉落填表!E810-1)*4+2)</f>
        <v>1603003</v>
      </c>
      <c r="H810" s="18">
        <f t="shared" si="38"/>
        <v>30</v>
      </c>
      <c r="L810" s="18">
        <f>INDEX(章节关卡!$D$4:$AA$123,掉落填表!B810-3000,(掉落填表!E810-1)*4+4)*$X$4</f>
        <v>30</v>
      </c>
      <c r="P810" s="18">
        <f t="shared" si="36"/>
        <v>30850003</v>
      </c>
      <c r="Q810" s="18" t="str">
        <f>G810&amp;"#"&amp;H810&amp;"#"&amp;VLOOKUP(G810,章节关卡!$AN$3:$AO$36,2,FALSE)</f>
        <v>1603003#30#16</v>
      </c>
    </row>
    <row r="811" spans="1:17" ht="17.100000000000001" customHeight="1" x14ac:dyDescent="0.2">
      <c r="A811" s="14">
        <v>808</v>
      </c>
      <c r="B811" s="14">
        <v>3085</v>
      </c>
      <c r="C811" s="14" t="s">
        <v>1786</v>
      </c>
      <c r="D811" s="14" t="s">
        <v>969</v>
      </c>
      <c r="E811" s="14">
        <v>4</v>
      </c>
      <c r="F811" s="18">
        <f t="shared" si="37"/>
        <v>10000</v>
      </c>
      <c r="G811" s="18">
        <f>INDEX(章节关卡!$D$4:$AA$123,掉落填表!B811-3000,(掉落填表!E811-1)*4+2)</f>
        <v>1603016</v>
      </c>
      <c r="H811" s="18">
        <f t="shared" si="38"/>
        <v>2</v>
      </c>
      <c r="L811" s="18">
        <f>INDEX(章节关卡!$D$4:$AA$123,掉落填表!B811-3000,(掉落填表!E811-1)*4+4)*$X$4</f>
        <v>2.5</v>
      </c>
      <c r="P811" s="18">
        <f t="shared" si="36"/>
        <v>30850004</v>
      </c>
      <c r="Q811" s="18" t="str">
        <f>G811&amp;"#"&amp;H811&amp;"#"&amp;VLOOKUP(G811,章节关卡!$AN$3:$AO$36,2,FALSE)</f>
        <v>1603016#2#16</v>
      </c>
    </row>
    <row r="812" spans="1:17" ht="17.100000000000001" customHeight="1" x14ac:dyDescent="0.2">
      <c r="A812" s="14">
        <v>809</v>
      </c>
      <c r="B812" s="14">
        <v>3086</v>
      </c>
      <c r="C812" s="14" t="s">
        <v>1787</v>
      </c>
      <c r="D812" s="14" t="s">
        <v>969</v>
      </c>
      <c r="E812" s="14">
        <v>1</v>
      </c>
      <c r="F812" s="18">
        <f t="shared" si="37"/>
        <v>10000</v>
      </c>
      <c r="G812" s="18">
        <f>INDEX(章节关卡!$D$4:$AA$123,掉落填表!B812-3000,(掉落填表!E812-1)*4+2)</f>
        <v>1401002</v>
      </c>
      <c r="H812" s="18">
        <f t="shared" si="38"/>
        <v>2000</v>
      </c>
      <c r="L812" s="18">
        <f>INDEX(章节关卡!$D$4:$AA$123,掉落填表!B812-3000,(掉落填表!E812-1)*4+4)*$X$4</f>
        <v>2000</v>
      </c>
      <c r="P812" s="18">
        <f t="shared" si="36"/>
        <v>30860001</v>
      </c>
      <c r="Q812" s="18" t="str">
        <f>G812&amp;"#"&amp;H812&amp;"#"&amp;VLOOKUP(G812,章节关卡!$AN$3:$AO$36,2,FALSE)</f>
        <v>1401002#2000#14</v>
      </c>
    </row>
    <row r="813" spans="1:17" ht="17.100000000000001" customHeight="1" x14ac:dyDescent="0.2">
      <c r="A813" s="14">
        <v>810</v>
      </c>
      <c r="B813" s="14">
        <v>3086</v>
      </c>
      <c r="C813" s="14" t="s">
        <v>1788</v>
      </c>
      <c r="D813" s="14" t="s">
        <v>969</v>
      </c>
      <c r="E813" s="14">
        <v>2</v>
      </c>
      <c r="F813" s="18">
        <f t="shared" si="37"/>
        <v>10000</v>
      </c>
      <c r="G813" s="18">
        <f>INDEX(章节关卡!$D$4:$AA$123,掉落填表!B813-3000,(掉落填表!E813-1)*4+2)</f>
        <v>1401003</v>
      </c>
      <c r="H813" s="18">
        <f t="shared" si="38"/>
        <v>550</v>
      </c>
      <c r="L813" s="18">
        <f>INDEX(章节关卡!$D$4:$AA$123,掉落填表!B813-3000,(掉落填表!E813-1)*4+4)*$X$4</f>
        <v>550</v>
      </c>
      <c r="P813" s="18">
        <f t="shared" si="36"/>
        <v>30860002</v>
      </c>
      <c r="Q813" s="18" t="str">
        <f>G813&amp;"#"&amp;H813&amp;"#"&amp;VLOOKUP(G813,章节关卡!$AN$3:$AO$36,2,FALSE)</f>
        <v>1401003#550#14</v>
      </c>
    </row>
    <row r="814" spans="1:17" ht="17.100000000000001" customHeight="1" x14ac:dyDescent="0.2">
      <c r="A814" s="14">
        <v>811</v>
      </c>
      <c r="B814" s="14">
        <v>3086</v>
      </c>
      <c r="C814" s="14" t="s">
        <v>1789</v>
      </c>
      <c r="D814" s="14" t="s">
        <v>969</v>
      </c>
      <c r="E814" s="14">
        <v>3</v>
      </c>
      <c r="F814" s="18">
        <f t="shared" si="37"/>
        <v>10000</v>
      </c>
      <c r="G814" s="18">
        <f>INDEX(章节关卡!$D$4:$AA$123,掉落填表!B814-3000,(掉落填表!E814-1)*4+2)</f>
        <v>1603006</v>
      </c>
      <c r="H814" s="18">
        <f t="shared" si="38"/>
        <v>30</v>
      </c>
      <c r="L814" s="18">
        <f>INDEX(章节关卡!$D$4:$AA$123,掉落填表!B814-3000,(掉落填表!E814-1)*4+4)*$X$4</f>
        <v>30</v>
      </c>
      <c r="P814" s="18">
        <f t="shared" si="36"/>
        <v>30860003</v>
      </c>
      <c r="Q814" s="18" t="str">
        <f>G814&amp;"#"&amp;H814&amp;"#"&amp;VLOOKUP(G814,章节关卡!$AN$3:$AO$36,2,FALSE)</f>
        <v>1603006#30#16</v>
      </c>
    </row>
    <row r="815" spans="1:17" ht="17.100000000000001" customHeight="1" x14ac:dyDescent="0.2">
      <c r="A815" s="14">
        <v>812</v>
      </c>
      <c r="B815" s="14">
        <v>3086</v>
      </c>
      <c r="C815" s="14" t="s">
        <v>1790</v>
      </c>
      <c r="D815" s="14" t="s">
        <v>969</v>
      </c>
      <c r="E815" s="14">
        <v>4</v>
      </c>
      <c r="F815" s="18">
        <f t="shared" si="37"/>
        <v>10000</v>
      </c>
      <c r="G815" s="18">
        <f>INDEX(章节关卡!$D$4:$AA$123,掉落填表!B815-3000,(掉落填表!E815-1)*4+2)</f>
        <v>1603008</v>
      </c>
      <c r="H815" s="18">
        <f t="shared" si="38"/>
        <v>2</v>
      </c>
      <c r="L815" s="18">
        <f>INDEX(章节关卡!$D$4:$AA$123,掉落填表!B815-3000,(掉落填表!E815-1)*4+4)*$X$4</f>
        <v>2.5</v>
      </c>
      <c r="P815" s="18">
        <f t="shared" si="36"/>
        <v>30860004</v>
      </c>
      <c r="Q815" s="18" t="str">
        <f>G815&amp;"#"&amp;H815&amp;"#"&amp;VLOOKUP(G815,章节关卡!$AN$3:$AO$36,2,FALSE)</f>
        <v>1603008#2#16</v>
      </c>
    </row>
    <row r="816" spans="1:17" ht="17.100000000000001" customHeight="1" x14ac:dyDescent="0.2">
      <c r="A816" s="14">
        <v>813</v>
      </c>
      <c r="B816" s="14">
        <v>3087</v>
      </c>
      <c r="C816" s="14" t="s">
        <v>1791</v>
      </c>
      <c r="D816" s="14" t="s">
        <v>969</v>
      </c>
      <c r="E816" s="14">
        <v>1</v>
      </c>
      <c r="F816" s="18">
        <f t="shared" si="37"/>
        <v>10000</v>
      </c>
      <c r="G816" s="18">
        <f>INDEX(章节关卡!$D$4:$AA$123,掉落填表!B816-3000,(掉落填表!E816-1)*4+2)</f>
        <v>1401002</v>
      </c>
      <c r="H816" s="18">
        <f t="shared" si="38"/>
        <v>2000</v>
      </c>
      <c r="L816" s="18">
        <f>INDEX(章节关卡!$D$4:$AA$123,掉落填表!B816-3000,(掉落填表!E816-1)*4+4)*$X$4</f>
        <v>2000</v>
      </c>
      <c r="P816" s="18">
        <f t="shared" si="36"/>
        <v>30870001</v>
      </c>
      <c r="Q816" s="18" t="str">
        <f>G816&amp;"#"&amp;H816&amp;"#"&amp;VLOOKUP(G816,章节关卡!$AN$3:$AO$36,2,FALSE)</f>
        <v>1401002#2000#14</v>
      </c>
    </row>
    <row r="817" spans="1:17" ht="17.100000000000001" customHeight="1" x14ac:dyDescent="0.2">
      <c r="A817" s="14">
        <v>814</v>
      </c>
      <c r="B817" s="14">
        <v>3087</v>
      </c>
      <c r="C817" s="14" t="s">
        <v>1792</v>
      </c>
      <c r="D817" s="14" t="s">
        <v>969</v>
      </c>
      <c r="E817" s="14">
        <v>2</v>
      </c>
      <c r="F817" s="18">
        <f t="shared" si="37"/>
        <v>10000</v>
      </c>
      <c r="G817" s="18">
        <f>INDEX(章节关卡!$D$4:$AA$123,掉落填表!B817-3000,(掉落填表!E817-1)*4+2)</f>
        <v>1401004</v>
      </c>
      <c r="H817" s="18">
        <f t="shared" si="38"/>
        <v>550</v>
      </c>
      <c r="L817" s="18">
        <f>INDEX(章节关卡!$D$4:$AA$123,掉落填表!B817-3000,(掉落填表!E817-1)*4+4)*$X$4</f>
        <v>550</v>
      </c>
      <c r="P817" s="18">
        <f t="shared" si="36"/>
        <v>30870002</v>
      </c>
      <c r="Q817" s="18" t="str">
        <f>G817&amp;"#"&amp;H817&amp;"#"&amp;VLOOKUP(G817,章节关卡!$AN$3:$AO$36,2,FALSE)</f>
        <v>1401004#550#14</v>
      </c>
    </row>
    <row r="818" spans="1:17" ht="17.100000000000001" customHeight="1" x14ac:dyDescent="0.2">
      <c r="A818" s="14">
        <v>815</v>
      </c>
      <c r="B818" s="14">
        <v>3087</v>
      </c>
      <c r="C818" s="14" t="s">
        <v>1793</v>
      </c>
      <c r="D818" s="14" t="s">
        <v>969</v>
      </c>
      <c r="E818" s="14">
        <v>3</v>
      </c>
      <c r="F818" s="18">
        <f t="shared" si="37"/>
        <v>10000</v>
      </c>
      <c r="G818" s="18">
        <f>INDEX(章节关卡!$D$4:$AA$123,掉落填表!B818-3000,(掉落填表!E818-1)*4+2)</f>
        <v>1603003</v>
      </c>
      <c r="H818" s="18">
        <f t="shared" si="38"/>
        <v>30</v>
      </c>
      <c r="L818" s="18">
        <f>INDEX(章节关卡!$D$4:$AA$123,掉落填表!B818-3000,(掉落填表!E818-1)*4+4)*$X$4</f>
        <v>30</v>
      </c>
      <c r="P818" s="18">
        <f t="shared" si="36"/>
        <v>30870003</v>
      </c>
      <c r="Q818" s="18" t="str">
        <f>G818&amp;"#"&amp;H818&amp;"#"&amp;VLOOKUP(G818,章节关卡!$AN$3:$AO$36,2,FALSE)</f>
        <v>1603003#30#16</v>
      </c>
    </row>
    <row r="819" spans="1:17" ht="17.100000000000001" customHeight="1" x14ac:dyDescent="0.2">
      <c r="A819" s="14">
        <v>816</v>
      </c>
      <c r="B819" s="14">
        <v>3087</v>
      </c>
      <c r="C819" s="14" t="s">
        <v>1794</v>
      </c>
      <c r="D819" s="14" t="s">
        <v>969</v>
      </c>
      <c r="E819" s="14">
        <v>4</v>
      </c>
      <c r="F819" s="18">
        <f t="shared" si="37"/>
        <v>10000</v>
      </c>
      <c r="G819" s="18">
        <f>INDEX(章节关卡!$D$4:$AA$123,掉落填表!B819-3000,(掉落填表!E819-1)*4+2)</f>
        <v>1603010</v>
      </c>
      <c r="H819" s="18">
        <f t="shared" si="38"/>
        <v>2</v>
      </c>
      <c r="L819" s="18">
        <f>INDEX(章节关卡!$D$4:$AA$123,掉落填表!B819-3000,(掉落填表!E819-1)*4+4)*$X$4</f>
        <v>2.5</v>
      </c>
      <c r="P819" s="18">
        <f t="shared" si="36"/>
        <v>30870004</v>
      </c>
      <c r="Q819" s="18" t="str">
        <f>G819&amp;"#"&amp;H819&amp;"#"&amp;VLOOKUP(G819,章节关卡!$AN$3:$AO$36,2,FALSE)</f>
        <v>1603010#2#16</v>
      </c>
    </row>
    <row r="820" spans="1:17" ht="17.100000000000001" customHeight="1" x14ac:dyDescent="0.2">
      <c r="A820" s="14">
        <v>817</v>
      </c>
      <c r="B820" s="14">
        <v>3088</v>
      </c>
      <c r="C820" s="14" t="s">
        <v>1795</v>
      </c>
      <c r="D820" s="14" t="s">
        <v>969</v>
      </c>
      <c r="E820" s="14">
        <v>1</v>
      </c>
      <c r="F820" s="18">
        <f t="shared" si="37"/>
        <v>10000</v>
      </c>
      <c r="G820" s="18">
        <f>INDEX(章节关卡!$D$4:$AA$123,掉落填表!B820-3000,(掉落填表!E820-1)*4+2)</f>
        <v>1401002</v>
      </c>
      <c r="H820" s="18">
        <f t="shared" si="38"/>
        <v>2000</v>
      </c>
      <c r="L820" s="18">
        <f>INDEX(章节关卡!$D$4:$AA$123,掉落填表!B820-3000,(掉落填表!E820-1)*4+4)*$X$4</f>
        <v>2000</v>
      </c>
      <c r="P820" s="18">
        <f t="shared" si="36"/>
        <v>30880001</v>
      </c>
      <c r="Q820" s="18" t="str">
        <f>G820&amp;"#"&amp;H820&amp;"#"&amp;VLOOKUP(G820,章节关卡!$AN$3:$AO$36,2,FALSE)</f>
        <v>1401002#2000#14</v>
      </c>
    </row>
    <row r="821" spans="1:17" ht="17.100000000000001" customHeight="1" x14ac:dyDescent="0.2">
      <c r="A821" s="14">
        <v>818</v>
      </c>
      <c r="B821" s="14">
        <v>3088</v>
      </c>
      <c r="C821" s="14" t="s">
        <v>1796</v>
      </c>
      <c r="D821" s="14" t="s">
        <v>969</v>
      </c>
      <c r="E821" s="14">
        <v>2</v>
      </c>
      <c r="F821" s="18">
        <f t="shared" si="37"/>
        <v>10000</v>
      </c>
      <c r="G821" s="18">
        <f>INDEX(章节关卡!$D$4:$AA$123,掉落填表!B821-3000,(掉落填表!E821-1)*4+2)</f>
        <v>1603006</v>
      </c>
      <c r="H821" s="18">
        <f t="shared" si="38"/>
        <v>30</v>
      </c>
      <c r="L821" s="18">
        <f>INDEX(章节关卡!$D$4:$AA$123,掉落填表!B821-3000,(掉落填表!E821-1)*4+4)*$X$4</f>
        <v>30</v>
      </c>
      <c r="P821" s="18">
        <f t="shared" si="36"/>
        <v>30880002</v>
      </c>
      <c r="Q821" s="18" t="str">
        <f>G821&amp;"#"&amp;H821&amp;"#"&amp;VLOOKUP(G821,章节关卡!$AN$3:$AO$36,2,FALSE)</f>
        <v>1603006#30#16</v>
      </c>
    </row>
    <row r="822" spans="1:17" ht="17.100000000000001" customHeight="1" x14ac:dyDescent="0.2">
      <c r="A822" s="14">
        <v>819</v>
      </c>
      <c r="B822" s="14">
        <v>3088</v>
      </c>
      <c r="C822" s="14" t="s">
        <v>1797</v>
      </c>
      <c r="D822" s="14" t="s">
        <v>969</v>
      </c>
      <c r="E822" s="14">
        <v>3</v>
      </c>
      <c r="F822" s="18">
        <f t="shared" si="37"/>
        <v>10000</v>
      </c>
      <c r="G822" s="18">
        <f>INDEX(章节关卡!$D$4:$AA$123,掉落填表!B822-3000,(掉落填表!E822-1)*4+2)</f>
        <v>1603006</v>
      </c>
      <c r="H822" s="18">
        <f t="shared" si="38"/>
        <v>30</v>
      </c>
      <c r="L822" s="18">
        <f>INDEX(章节关卡!$D$4:$AA$123,掉落填表!B822-3000,(掉落填表!E822-1)*4+4)*$X$4</f>
        <v>30</v>
      </c>
      <c r="P822" s="18">
        <f t="shared" si="36"/>
        <v>30880003</v>
      </c>
      <c r="Q822" s="18" t="str">
        <f>G822&amp;"#"&amp;H822&amp;"#"&amp;VLOOKUP(G822,章节关卡!$AN$3:$AO$36,2,FALSE)</f>
        <v>1603006#30#16</v>
      </c>
    </row>
    <row r="823" spans="1:17" ht="17.100000000000001" customHeight="1" x14ac:dyDescent="0.2">
      <c r="A823" s="14">
        <v>820</v>
      </c>
      <c r="B823" s="14">
        <v>3088</v>
      </c>
      <c r="C823" s="14" t="s">
        <v>1798</v>
      </c>
      <c r="D823" s="14" t="s">
        <v>969</v>
      </c>
      <c r="E823" s="14">
        <v>4</v>
      </c>
      <c r="F823" s="18">
        <f t="shared" si="37"/>
        <v>10000</v>
      </c>
      <c r="G823" s="18">
        <f>INDEX(章节关卡!$D$4:$AA$123,掉落填表!B823-3000,(掉落填表!E823-1)*4+2)</f>
        <v>1603016</v>
      </c>
      <c r="H823" s="18">
        <f t="shared" si="38"/>
        <v>2</v>
      </c>
      <c r="L823" s="18">
        <f>INDEX(章节关卡!$D$4:$AA$123,掉落填表!B823-3000,(掉落填表!E823-1)*4+4)*$X$4</f>
        <v>2.5</v>
      </c>
      <c r="P823" s="18">
        <f t="shared" si="36"/>
        <v>30880004</v>
      </c>
      <c r="Q823" s="18" t="str">
        <f>G823&amp;"#"&amp;H823&amp;"#"&amp;VLOOKUP(G823,章节关卡!$AN$3:$AO$36,2,FALSE)</f>
        <v>1603016#2#16</v>
      </c>
    </row>
    <row r="824" spans="1:17" ht="17.100000000000001" customHeight="1" x14ac:dyDescent="0.2">
      <c r="A824" s="14">
        <v>821</v>
      </c>
      <c r="B824" s="14">
        <v>3089</v>
      </c>
      <c r="C824" s="14" t="s">
        <v>1799</v>
      </c>
      <c r="D824" s="14" t="s">
        <v>969</v>
      </c>
      <c r="E824" s="14">
        <v>1</v>
      </c>
      <c r="F824" s="18">
        <f t="shared" si="37"/>
        <v>10000</v>
      </c>
      <c r="G824" s="18">
        <f>INDEX(章节关卡!$D$4:$AA$123,掉落填表!B824-3000,(掉落填表!E824-1)*4+2)</f>
        <v>1401002</v>
      </c>
      <c r="H824" s="18">
        <f t="shared" si="38"/>
        <v>2000</v>
      </c>
      <c r="L824" s="18">
        <f>INDEX(章节关卡!$D$4:$AA$123,掉落填表!B824-3000,(掉落填表!E824-1)*4+4)*$X$4</f>
        <v>2000</v>
      </c>
      <c r="P824" s="18">
        <f t="shared" si="36"/>
        <v>30890001</v>
      </c>
      <c r="Q824" s="18" t="str">
        <f>G824&amp;"#"&amp;H824&amp;"#"&amp;VLOOKUP(G824,章节关卡!$AN$3:$AO$36,2,FALSE)</f>
        <v>1401002#2000#14</v>
      </c>
    </row>
    <row r="825" spans="1:17" ht="17.100000000000001" customHeight="1" x14ac:dyDescent="0.2">
      <c r="A825" s="14">
        <v>822</v>
      </c>
      <c r="B825" s="14">
        <v>3089</v>
      </c>
      <c r="C825" s="14" t="s">
        <v>1800</v>
      </c>
      <c r="D825" s="14" t="s">
        <v>969</v>
      </c>
      <c r="E825" s="14">
        <v>2</v>
      </c>
      <c r="F825" s="18">
        <f t="shared" si="37"/>
        <v>10000</v>
      </c>
      <c r="G825" s="18">
        <f>INDEX(章节关卡!$D$4:$AA$123,掉落填表!B825-3000,(掉落填表!E825-1)*4+2)</f>
        <v>1401004</v>
      </c>
      <c r="H825" s="18">
        <f t="shared" si="38"/>
        <v>550</v>
      </c>
      <c r="L825" s="18">
        <f>INDEX(章节关卡!$D$4:$AA$123,掉落填表!B825-3000,(掉落填表!E825-1)*4+4)*$X$4</f>
        <v>550</v>
      </c>
      <c r="P825" s="18">
        <f t="shared" si="36"/>
        <v>30890002</v>
      </c>
      <c r="Q825" s="18" t="str">
        <f>G825&amp;"#"&amp;H825&amp;"#"&amp;VLOOKUP(G825,章节关卡!$AN$3:$AO$36,2,FALSE)</f>
        <v>1401004#550#14</v>
      </c>
    </row>
    <row r="826" spans="1:17" ht="17.100000000000001" customHeight="1" x14ac:dyDescent="0.2">
      <c r="A826" s="14">
        <v>823</v>
      </c>
      <c r="B826" s="14">
        <v>3089</v>
      </c>
      <c r="C826" s="14" t="s">
        <v>1801</v>
      </c>
      <c r="D826" s="14" t="s">
        <v>969</v>
      </c>
      <c r="E826" s="14">
        <v>3</v>
      </c>
      <c r="F826" s="18">
        <f t="shared" si="37"/>
        <v>10000</v>
      </c>
      <c r="G826" s="18">
        <f>INDEX(章节关卡!$D$4:$AA$123,掉落填表!B826-3000,(掉落填表!E826-1)*4+2)</f>
        <v>1401003</v>
      </c>
      <c r="H826" s="18">
        <f t="shared" si="38"/>
        <v>550</v>
      </c>
      <c r="L826" s="18">
        <f>INDEX(章节关卡!$D$4:$AA$123,掉落填表!B826-3000,(掉落填表!E826-1)*4+4)*$X$4</f>
        <v>550</v>
      </c>
      <c r="P826" s="18">
        <f t="shared" si="36"/>
        <v>30890003</v>
      </c>
      <c r="Q826" s="18" t="str">
        <f>G826&amp;"#"&amp;H826&amp;"#"&amp;VLOOKUP(G826,章节关卡!$AN$3:$AO$36,2,FALSE)</f>
        <v>1401003#550#14</v>
      </c>
    </row>
    <row r="827" spans="1:17" ht="17.100000000000001" customHeight="1" x14ac:dyDescent="0.2">
      <c r="A827" s="14">
        <v>824</v>
      </c>
      <c r="B827" s="14">
        <v>3089</v>
      </c>
      <c r="C827" s="14" t="s">
        <v>1802</v>
      </c>
      <c r="D827" s="14" t="s">
        <v>969</v>
      </c>
      <c r="E827" s="14">
        <v>4</v>
      </c>
      <c r="F827" s="18">
        <f t="shared" si="37"/>
        <v>10000</v>
      </c>
      <c r="G827" s="18">
        <f>INDEX(章节关卡!$D$4:$AA$123,掉落填表!B827-3000,(掉落填表!E827-1)*4+2)</f>
        <v>1603014</v>
      </c>
      <c r="H827" s="18">
        <f t="shared" si="38"/>
        <v>2</v>
      </c>
      <c r="L827" s="18">
        <f>INDEX(章节关卡!$D$4:$AA$123,掉落填表!B827-3000,(掉落填表!E827-1)*4+4)*$X$4</f>
        <v>2.5</v>
      </c>
      <c r="P827" s="18">
        <f t="shared" si="36"/>
        <v>30890004</v>
      </c>
      <c r="Q827" s="18" t="str">
        <f>G827&amp;"#"&amp;H827&amp;"#"&amp;VLOOKUP(G827,章节关卡!$AN$3:$AO$36,2,FALSE)</f>
        <v>1603014#2#16</v>
      </c>
    </row>
    <row r="828" spans="1:17" ht="17.100000000000001" customHeight="1" x14ac:dyDescent="0.2">
      <c r="A828" s="14">
        <v>825</v>
      </c>
      <c r="B828" s="14">
        <v>3090</v>
      </c>
      <c r="C828" s="14" t="s">
        <v>1803</v>
      </c>
      <c r="D828" s="14" t="s">
        <v>969</v>
      </c>
      <c r="E828" s="14">
        <v>1</v>
      </c>
      <c r="F828" s="18">
        <f t="shared" si="37"/>
        <v>10000</v>
      </c>
      <c r="G828" s="18">
        <f>INDEX(章节关卡!$D$4:$AA$123,掉落填表!B828-3000,(掉落填表!E828-1)*4+2)</f>
        <v>1401002</v>
      </c>
      <c r="H828" s="18">
        <f t="shared" si="38"/>
        <v>2000</v>
      </c>
      <c r="L828" s="18">
        <f>INDEX(章节关卡!$D$4:$AA$123,掉落填表!B828-3000,(掉落填表!E828-1)*4+4)*$X$4</f>
        <v>2000</v>
      </c>
      <c r="P828" s="18">
        <f t="shared" si="36"/>
        <v>30900001</v>
      </c>
      <c r="Q828" s="18" t="str">
        <f>G828&amp;"#"&amp;H828&amp;"#"&amp;VLOOKUP(G828,章节关卡!$AN$3:$AO$36,2,FALSE)</f>
        <v>1401002#2000#14</v>
      </c>
    </row>
    <row r="829" spans="1:17" ht="17.100000000000001" customHeight="1" x14ac:dyDescent="0.2">
      <c r="A829" s="14">
        <v>826</v>
      </c>
      <c r="B829" s="14">
        <v>3090</v>
      </c>
      <c r="C829" s="14" t="s">
        <v>1804</v>
      </c>
      <c r="D829" s="14" t="s">
        <v>969</v>
      </c>
      <c r="E829" s="14">
        <v>2</v>
      </c>
      <c r="F829" s="18">
        <f t="shared" si="37"/>
        <v>10000</v>
      </c>
      <c r="G829" s="18">
        <f>INDEX(章节关卡!$D$4:$AA$123,掉落填表!B829-3000,(掉落填表!E829-1)*4+2)</f>
        <v>1603003</v>
      </c>
      <c r="H829" s="18">
        <f t="shared" si="38"/>
        <v>30</v>
      </c>
      <c r="L829" s="18">
        <f>INDEX(章节关卡!$D$4:$AA$123,掉落填表!B829-3000,(掉落填表!E829-1)*4+4)*$X$4</f>
        <v>30</v>
      </c>
      <c r="P829" s="18">
        <f t="shared" si="36"/>
        <v>30900002</v>
      </c>
      <c r="Q829" s="18" t="str">
        <f>G829&amp;"#"&amp;H829&amp;"#"&amp;VLOOKUP(G829,章节关卡!$AN$3:$AO$36,2,FALSE)</f>
        <v>1603003#30#16</v>
      </c>
    </row>
    <row r="830" spans="1:17" ht="17.100000000000001" customHeight="1" x14ac:dyDescent="0.2">
      <c r="A830" s="14">
        <v>827</v>
      </c>
      <c r="B830" s="14">
        <v>3090</v>
      </c>
      <c r="C830" s="14" t="s">
        <v>1805</v>
      </c>
      <c r="D830" s="14" t="s">
        <v>969</v>
      </c>
      <c r="E830" s="14">
        <v>3</v>
      </c>
      <c r="F830" s="18">
        <f t="shared" si="37"/>
        <v>10000</v>
      </c>
      <c r="G830" s="18">
        <f>INDEX(章节关卡!$D$4:$AA$123,掉落填表!B830-3000,(掉落填表!E830-1)*4+2)</f>
        <v>1603006</v>
      </c>
      <c r="H830" s="18">
        <f t="shared" si="38"/>
        <v>30</v>
      </c>
      <c r="L830" s="18">
        <f>INDEX(章节关卡!$D$4:$AA$123,掉落填表!B830-3000,(掉落填表!E830-1)*4+4)*$X$4</f>
        <v>30</v>
      </c>
      <c r="P830" s="18">
        <f t="shared" si="36"/>
        <v>30900003</v>
      </c>
      <c r="Q830" s="18" t="str">
        <f>G830&amp;"#"&amp;H830&amp;"#"&amp;VLOOKUP(G830,章节关卡!$AN$3:$AO$36,2,FALSE)</f>
        <v>1603006#30#16</v>
      </c>
    </row>
    <row r="831" spans="1:17" ht="17.100000000000001" customHeight="1" x14ac:dyDescent="0.2">
      <c r="A831" s="14">
        <v>828</v>
      </c>
      <c r="B831" s="14">
        <v>3090</v>
      </c>
      <c r="C831" s="14" t="s">
        <v>1806</v>
      </c>
      <c r="D831" s="14" t="s">
        <v>969</v>
      </c>
      <c r="E831" s="14">
        <v>4</v>
      </c>
      <c r="F831" s="18">
        <f t="shared" si="37"/>
        <v>10000</v>
      </c>
      <c r="G831" s="18">
        <f>INDEX(章节关卡!$D$4:$AA$123,掉落填表!B831-3000,(掉落填表!E831-1)*4+2)</f>
        <v>1603012</v>
      </c>
      <c r="H831" s="18">
        <f t="shared" si="38"/>
        <v>2</v>
      </c>
      <c r="L831" s="18">
        <f>INDEX(章节关卡!$D$4:$AA$123,掉落填表!B831-3000,(掉落填表!E831-1)*4+4)*$X$4</f>
        <v>2.5</v>
      </c>
      <c r="P831" s="18">
        <f t="shared" si="36"/>
        <v>30900004</v>
      </c>
      <c r="Q831" s="18" t="str">
        <f>G831&amp;"#"&amp;H831&amp;"#"&amp;VLOOKUP(G831,章节关卡!$AN$3:$AO$36,2,FALSE)</f>
        <v>1603012#2#16</v>
      </c>
    </row>
    <row r="832" spans="1:17" ht="17.100000000000001" customHeight="1" x14ac:dyDescent="0.2">
      <c r="A832" s="14">
        <v>829</v>
      </c>
      <c r="B832" s="14">
        <v>3091</v>
      </c>
      <c r="C832" s="14" t="s">
        <v>1807</v>
      </c>
      <c r="D832" s="14" t="s">
        <v>969</v>
      </c>
      <c r="E832" s="14">
        <v>1</v>
      </c>
      <c r="F832" s="18">
        <f t="shared" si="37"/>
        <v>10000</v>
      </c>
      <c r="G832" s="18">
        <f>INDEX(章节关卡!$D$4:$AA$123,掉落填表!B832-3000,(掉落填表!E832-1)*4+2)</f>
        <v>1401002</v>
      </c>
      <c r="H832" s="18">
        <f t="shared" si="38"/>
        <v>2250</v>
      </c>
      <c r="L832" s="18">
        <f>INDEX(章节关卡!$D$4:$AA$123,掉落填表!B832-3000,(掉落填表!E832-1)*4+4)*$X$4</f>
        <v>2250</v>
      </c>
      <c r="P832" s="18">
        <f t="shared" si="36"/>
        <v>30910001</v>
      </c>
      <c r="Q832" s="18" t="str">
        <f>G832&amp;"#"&amp;H832&amp;"#"&amp;VLOOKUP(G832,章节关卡!$AN$3:$AO$36,2,FALSE)</f>
        <v>1401002#2250#14</v>
      </c>
    </row>
    <row r="833" spans="1:17" ht="17.100000000000001" customHeight="1" x14ac:dyDescent="0.2">
      <c r="A833" s="14">
        <v>830</v>
      </c>
      <c r="B833" s="14">
        <v>3091</v>
      </c>
      <c r="C833" s="14" t="s">
        <v>1808</v>
      </c>
      <c r="D833" s="14" t="s">
        <v>969</v>
      </c>
      <c r="E833" s="14">
        <v>2</v>
      </c>
      <c r="F833" s="18">
        <f t="shared" si="37"/>
        <v>10000</v>
      </c>
      <c r="G833" s="18">
        <f>INDEX(章节关卡!$D$4:$AA$123,掉落填表!B833-3000,(掉落填表!E833-1)*4+2)</f>
        <v>1401003</v>
      </c>
      <c r="H833" s="18">
        <f t="shared" si="38"/>
        <v>600</v>
      </c>
      <c r="L833" s="18">
        <f>INDEX(章节关卡!$D$4:$AA$123,掉落填表!B833-3000,(掉落填表!E833-1)*4+4)*$X$4</f>
        <v>600</v>
      </c>
      <c r="P833" s="18">
        <f t="shared" si="36"/>
        <v>30910002</v>
      </c>
      <c r="Q833" s="18" t="str">
        <f>G833&amp;"#"&amp;H833&amp;"#"&amp;VLOOKUP(G833,章节关卡!$AN$3:$AO$36,2,FALSE)</f>
        <v>1401003#600#14</v>
      </c>
    </row>
    <row r="834" spans="1:17" ht="17.100000000000001" customHeight="1" x14ac:dyDescent="0.2">
      <c r="A834" s="14">
        <v>831</v>
      </c>
      <c r="B834" s="14">
        <v>3091</v>
      </c>
      <c r="C834" s="14" t="s">
        <v>1809</v>
      </c>
      <c r="D834" s="14" t="s">
        <v>969</v>
      </c>
      <c r="E834" s="14">
        <v>3</v>
      </c>
      <c r="F834" s="18">
        <f t="shared" si="37"/>
        <v>10000</v>
      </c>
      <c r="G834" s="18">
        <f>INDEX(章节关卡!$D$4:$AA$123,掉落填表!B834-3000,(掉落填表!E834-1)*4+2)</f>
        <v>1603006</v>
      </c>
      <c r="H834" s="18">
        <f t="shared" si="38"/>
        <v>50</v>
      </c>
      <c r="L834" s="18">
        <f>INDEX(章节关卡!$D$4:$AA$123,掉落填表!B834-3000,(掉落填表!E834-1)*4+4)*$X$4</f>
        <v>50</v>
      </c>
      <c r="P834" s="18">
        <f t="shared" si="36"/>
        <v>30910003</v>
      </c>
      <c r="Q834" s="18" t="str">
        <f>G834&amp;"#"&amp;H834&amp;"#"&amp;VLOOKUP(G834,章节关卡!$AN$3:$AO$36,2,FALSE)</f>
        <v>1603006#50#16</v>
      </c>
    </row>
    <row r="835" spans="1:17" ht="17.100000000000001" customHeight="1" x14ac:dyDescent="0.2">
      <c r="A835" s="14">
        <v>832</v>
      </c>
      <c r="B835" s="14">
        <v>3091</v>
      </c>
      <c r="C835" s="14" t="s">
        <v>1810</v>
      </c>
      <c r="D835" s="14" t="s">
        <v>969</v>
      </c>
      <c r="E835" s="14">
        <v>4</v>
      </c>
      <c r="F835" s="18">
        <f t="shared" si="37"/>
        <v>10000</v>
      </c>
      <c r="G835" s="18">
        <f>INDEX(章节关卡!$D$4:$AA$123,掉落填表!B835-3000,(掉落填表!E835-1)*4+2)</f>
        <v>1603008</v>
      </c>
      <c r="H835" s="18">
        <f t="shared" si="38"/>
        <v>5</v>
      </c>
      <c r="L835" s="18">
        <f>INDEX(章节关卡!$D$4:$AA$123,掉落填表!B835-3000,(掉落填表!E835-1)*4+4)*$X$4</f>
        <v>5</v>
      </c>
      <c r="P835" s="18">
        <f t="shared" si="36"/>
        <v>30910004</v>
      </c>
      <c r="Q835" s="18" t="str">
        <f>G835&amp;"#"&amp;H835&amp;"#"&amp;VLOOKUP(G835,章节关卡!$AN$3:$AO$36,2,FALSE)</f>
        <v>1603008#5#16</v>
      </c>
    </row>
    <row r="836" spans="1:17" ht="17.100000000000001" customHeight="1" x14ac:dyDescent="0.2">
      <c r="A836" s="14">
        <v>833</v>
      </c>
      <c r="B836" s="14">
        <v>3091</v>
      </c>
      <c r="C836" s="14" t="s">
        <v>1811</v>
      </c>
      <c r="D836" s="14" t="s">
        <v>969</v>
      </c>
      <c r="E836" s="14">
        <v>5</v>
      </c>
      <c r="F836" s="18">
        <f t="shared" si="37"/>
        <v>5000</v>
      </c>
      <c r="G836" s="18">
        <f>INDEX(章节关卡!$D$4:$AA$123,掉落填表!B836-3000,(掉落填表!E836-1)*4+2)</f>
        <v>1603018</v>
      </c>
      <c r="H836" s="18">
        <f t="shared" si="38"/>
        <v>1</v>
      </c>
      <c r="L836" s="18">
        <f>INDEX(章节关卡!$D$4:$AA$123,掉落填表!B836-3000,(掉落填表!E836-1)*4+4)*$X$4</f>
        <v>0.5</v>
      </c>
      <c r="P836" s="18">
        <f t="shared" ref="P836:P899" si="39">B836*10000+E836</f>
        <v>30910005</v>
      </c>
      <c r="Q836" s="18" t="str">
        <f>G836&amp;"#"&amp;H836&amp;"#"&amp;VLOOKUP(G836,章节关卡!$AN$3:$AO$36,2,FALSE)</f>
        <v>1603018#1#16</v>
      </c>
    </row>
    <row r="837" spans="1:17" ht="17.100000000000001" customHeight="1" x14ac:dyDescent="0.2">
      <c r="A837" s="14">
        <v>834</v>
      </c>
      <c r="B837" s="14">
        <v>3091</v>
      </c>
      <c r="C837" s="14" t="s">
        <v>1812</v>
      </c>
      <c r="D837" s="14" t="s">
        <v>969</v>
      </c>
      <c r="E837" s="14">
        <v>6</v>
      </c>
      <c r="F837" s="18">
        <f t="shared" ref="F837:F900" si="40">IF(L837&lt;1,INT(L837*10000),10000)</f>
        <v>5000</v>
      </c>
      <c r="G837" s="18">
        <f>INDEX(章节关卡!$D$4:$AA$123,掉落填表!B837-3000,(掉落填表!E837-1)*4+2)</f>
        <v>1603017</v>
      </c>
      <c r="H837" s="18">
        <f t="shared" ref="H837:H900" si="41">IF(F837&lt;10000,1,INT(L837))</f>
        <v>1</v>
      </c>
      <c r="L837" s="18">
        <f>INDEX(章节关卡!$D$4:$AA$123,掉落填表!B837-3000,(掉落填表!E837-1)*4+4)*$X$4</f>
        <v>0.5</v>
      </c>
      <c r="P837" s="18">
        <f t="shared" si="39"/>
        <v>30910006</v>
      </c>
      <c r="Q837" s="18" t="str">
        <f>G837&amp;"#"&amp;H837&amp;"#"&amp;VLOOKUP(G837,章节关卡!$AN$3:$AO$36,2,FALSE)</f>
        <v>1603017#1#16</v>
      </c>
    </row>
    <row r="838" spans="1:17" ht="17.100000000000001" customHeight="1" x14ac:dyDescent="0.2">
      <c r="A838" s="14">
        <v>835</v>
      </c>
      <c r="B838" s="14">
        <v>3092</v>
      </c>
      <c r="C838" s="14" t="s">
        <v>1813</v>
      </c>
      <c r="D838" s="14" t="s">
        <v>969</v>
      </c>
      <c r="E838" s="14">
        <v>1</v>
      </c>
      <c r="F838" s="18">
        <f t="shared" si="40"/>
        <v>10000</v>
      </c>
      <c r="G838" s="18">
        <f>INDEX(章节关卡!$D$4:$AA$123,掉落填表!B838-3000,(掉落填表!E838-1)*4+2)</f>
        <v>1401002</v>
      </c>
      <c r="H838" s="18">
        <f t="shared" si="41"/>
        <v>2250</v>
      </c>
      <c r="L838" s="18">
        <f>INDEX(章节关卡!$D$4:$AA$123,掉落填表!B838-3000,(掉落填表!E838-1)*4+4)*$X$4</f>
        <v>2250</v>
      </c>
      <c r="P838" s="18">
        <f t="shared" si="39"/>
        <v>30920001</v>
      </c>
      <c r="Q838" s="18" t="str">
        <f>G838&amp;"#"&amp;H838&amp;"#"&amp;VLOOKUP(G838,章节关卡!$AN$3:$AO$36,2,FALSE)</f>
        <v>1401002#2250#14</v>
      </c>
    </row>
    <row r="839" spans="1:17" ht="17.100000000000001" customHeight="1" x14ac:dyDescent="0.2">
      <c r="A839" s="14">
        <v>836</v>
      </c>
      <c r="B839" s="14">
        <v>3092</v>
      </c>
      <c r="C839" s="14" t="s">
        <v>1814</v>
      </c>
      <c r="D839" s="14" t="s">
        <v>969</v>
      </c>
      <c r="E839" s="14">
        <v>2</v>
      </c>
      <c r="F839" s="18">
        <f t="shared" si="40"/>
        <v>10000</v>
      </c>
      <c r="G839" s="18">
        <f>INDEX(章节关卡!$D$4:$AA$123,掉落填表!B839-3000,(掉落填表!E839-1)*4+2)</f>
        <v>1401004</v>
      </c>
      <c r="H839" s="18">
        <f t="shared" si="41"/>
        <v>600</v>
      </c>
      <c r="L839" s="18">
        <f>INDEX(章节关卡!$D$4:$AA$123,掉落填表!B839-3000,(掉落填表!E839-1)*4+4)*$X$4</f>
        <v>600</v>
      </c>
      <c r="P839" s="18">
        <f t="shared" si="39"/>
        <v>30920002</v>
      </c>
      <c r="Q839" s="18" t="str">
        <f>G839&amp;"#"&amp;H839&amp;"#"&amp;VLOOKUP(G839,章节关卡!$AN$3:$AO$36,2,FALSE)</f>
        <v>1401004#600#14</v>
      </c>
    </row>
    <row r="840" spans="1:17" ht="17.100000000000001" customHeight="1" x14ac:dyDescent="0.2">
      <c r="A840" s="14">
        <v>837</v>
      </c>
      <c r="B840" s="14">
        <v>3092</v>
      </c>
      <c r="C840" s="14" t="s">
        <v>1815</v>
      </c>
      <c r="D840" s="14" t="s">
        <v>969</v>
      </c>
      <c r="E840" s="14">
        <v>3</v>
      </c>
      <c r="F840" s="18">
        <f t="shared" si="40"/>
        <v>10000</v>
      </c>
      <c r="G840" s="18">
        <f>INDEX(章节关卡!$D$4:$AA$123,掉落填表!B840-3000,(掉落填表!E840-1)*4+2)</f>
        <v>1603003</v>
      </c>
      <c r="H840" s="18">
        <f t="shared" si="41"/>
        <v>50</v>
      </c>
      <c r="L840" s="18">
        <f>INDEX(章节关卡!$D$4:$AA$123,掉落填表!B840-3000,(掉落填表!E840-1)*4+4)*$X$4</f>
        <v>50</v>
      </c>
      <c r="P840" s="18">
        <f t="shared" si="39"/>
        <v>30920003</v>
      </c>
      <c r="Q840" s="18" t="str">
        <f>G840&amp;"#"&amp;H840&amp;"#"&amp;VLOOKUP(G840,章节关卡!$AN$3:$AO$36,2,FALSE)</f>
        <v>1603003#50#16</v>
      </c>
    </row>
    <row r="841" spans="1:17" ht="17.100000000000001" customHeight="1" x14ac:dyDescent="0.2">
      <c r="A841" s="14">
        <v>838</v>
      </c>
      <c r="B841" s="14">
        <v>3092</v>
      </c>
      <c r="C841" s="14" t="s">
        <v>1816</v>
      </c>
      <c r="D841" s="14" t="s">
        <v>969</v>
      </c>
      <c r="E841" s="14">
        <v>4</v>
      </c>
      <c r="F841" s="18">
        <f t="shared" si="40"/>
        <v>10000</v>
      </c>
      <c r="G841" s="18">
        <f>INDEX(章节关卡!$D$4:$AA$123,掉落填表!B841-3000,(掉落填表!E841-1)*4+2)</f>
        <v>1603010</v>
      </c>
      <c r="H841" s="18">
        <f t="shared" si="41"/>
        <v>5</v>
      </c>
      <c r="L841" s="18">
        <f>INDEX(章节关卡!$D$4:$AA$123,掉落填表!B841-3000,(掉落填表!E841-1)*4+4)*$X$4</f>
        <v>5</v>
      </c>
      <c r="P841" s="18">
        <f t="shared" si="39"/>
        <v>30920004</v>
      </c>
      <c r="Q841" s="18" t="str">
        <f>G841&amp;"#"&amp;H841&amp;"#"&amp;VLOOKUP(G841,章节关卡!$AN$3:$AO$36,2,FALSE)</f>
        <v>1603010#5#16</v>
      </c>
    </row>
    <row r="842" spans="1:17" ht="17.100000000000001" customHeight="1" x14ac:dyDescent="0.2">
      <c r="A842" s="14">
        <v>839</v>
      </c>
      <c r="B842" s="14">
        <v>3092</v>
      </c>
      <c r="C842" s="14" t="s">
        <v>1817</v>
      </c>
      <c r="D842" s="14" t="s">
        <v>969</v>
      </c>
      <c r="E842" s="14">
        <v>5</v>
      </c>
      <c r="F842" s="18">
        <f t="shared" si="40"/>
        <v>5000</v>
      </c>
      <c r="G842" s="18">
        <f>INDEX(章节关卡!$D$4:$AA$123,掉落填表!B842-3000,(掉落填表!E842-1)*4+2)</f>
        <v>1603019</v>
      </c>
      <c r="H842" s="18">
        <f t="shared" si="41"/>
        <v>1</v>
      </c>
      <c r="L842" s="18">
        <f>INDEX(章节关卡!$D$4:$AA$123,掉落填表!B842-3000,(掉落填表!E842-1)*4+4)*$X$4</f>
        <v>0.5</v>
      </c>
      <c r="P842" s="18">
        <f t="shared" si="39"/>
        <v>30920005</v>
      </c>
      <c r="Q842" s="18" t="str">
        <f>G842&amp;"#"&amp;H842&amp;"#"&amp;VLOOKUP(G842,章节关卡!$AN$3:$AO$36,2,FALSE)</f>
        <v>1603019#1#16</v>
      </c>
    </row>
    <row r="843" spans="1:17" ht="17.100000000000001" customHeight="1" x14ac:dyDescent="0.2">
      <c r="A843" s="14">
        <v>840</v>
      </c>
      <c r="B843" s="14">
        <v>3092</v>
      </c>
      <c r="C843" s="14" t="s">
        <v>1818</v>
      </c>
      <c r="D843" s="14" t="s">
        <v>969</v>
      </c>
      <c r="E843" s="14">
        <v>6</v>
      </c>
      <c r="F843" s="18">
        <f t="shared" si="40"/>
        <v>5000</v>
      </c>
      <c r="G843" s="18">
        <f>INDEX(章节关卡!$D$4:$AA$123,掉落填表!B843-3000,(掉落填表!E843-1)*4+2)</f>
        <v>1603017</v>
      </c>
      <c r="H843" s="18">
        <f t="shared" si="41"/>
        <v>1</v>
      </c>
      <c r="L843" s="18">
        <f>INDEX(章节关卡!$D$4:$AA$123,掉落填表!B843-3000,(掉落填表!E843-1)*4+4)*$X$4</f>
        <v>0.5</v>
      </c>
      <c r="P843" s="18">
        <f t="shared" si="39"/>
        <v>30920006</v>
      </c>
      <c r="Q843" s="18" t="str">
        <f>G843&amp;"#"&amp;H843&amp;"#"&amp;VLOOKUP(G843,章节关卡!$AN$3:$AO$36,2,FALSE)</f>
        <v>1603017#1#16</v>
      </c>
    </row>
    <row r="844" spans="1:17" ht="17.100000000000001" customHeight="1" x14ac:dyDescent="0.2">
      <c r="A844" s="14">
        <v>841</v>
      </c>
      <c r="B844" s="14">
        <v>3093</v>
      </c>
      <c r="C844" s="14" t="s">
        <v>1819</v>
      </c>
      <c r="D844" s="14" t="s">
        <v>969</v>
      </c>
      <c r="E844" s="14">
        <v>1</v>
      </c>
      <c r="F844" s="18">
        <f t="shared" si="40"/>
        <v>10000</v>
      </c>
      <c r="G844" s="18">
        <f>INDEX(章节关卡!$D$4:$AA$123,掉落填表!B844-3000,(掉落填表!E844-1)*4+2)</f>
        <v>1401002</v>
      </c>
      <c r="H844" s="18">
        <f t="shared" si="41"/>
        <v>2250</v>
      </c>
      <c r="L844" s="18">
        <f>INDEX(章节关卡!$D$4:$AA$123,掉落填表!B844-3000,(掉落填表!E844-1)*4+4)*$X$4</f>
        <v>2250</v>
      </c>
      <c r="P844" s="18">
        <f t="shared" si="39"/>
        <v>30930001</v>
      </c>
      <c r="Q844" s="18" t="str">
        <f>G844&amp;"#"&amp;H844&amp;"#"&amp;VLOOKUP(G844,章节关卡!$AN$3:$AO$36,2,FALSE)</f>
        <v>1401002#2250#14</v>
      </c>
    </row>
    <row r="845" spans="1:17" ht="17.100000000000001" customHeight="1" x14ac:dyDescent="0.2">
      <c r="A845" s="14">
        <v>842</v>
      </c>
      <c r="B845" s="14">
        <v>3093</v>
      </c>
      <c r="C845" s="14" t="s">
        <v>1820</v>
      </c>
      <c r="D845" s="14" t="s">
        <v>969</v>
      </c>
      <c r="E845" s="14">
        <v>2</v>
      </c>
      <c r="F845" s="18">
        <f t="shared" si="40"/>
        <v>10000</v>
      </c>
      <c r="G845" s="18">
        <f>INDEX(章节关卡!$D$4:$AA$123,掉落填表!B845-3000,(掉落填表!E845-1)*4+2)</f>
        <v>1603014</v>
      </c>
      <c r="H845" s="18">
        <f t="shared" si="41"/>
        <v>5</v>
      </c>
      <c r="L845" s="18">
        <f>INDEX(章节关卡!$D$4:$AA$123,掉落填表!B845-3000,(掉落填表!E845-1)*4+4)*$X$4</f>
        <v>5</v>
      </c>
      <c r="P845" s="18">
        <f t="shared" si="39"/>
        <v>30930002</v>
      </c>
      <c r="Q845" s="18" t="str">
        <f>G845&amp;"#"&amp;H845&amp;"#"&amp;VLOOKUP(G845,章节关卡!$AN$3:$AO$36,2,FALSE)</f>
        <v>1603014#5#16</v>
      </c>
    </row>
    <row r="846" spans="1:17" ht="17.100000000000001" customHeight="1" x14ac:dyDescent="0.2">
      <c r="A846" s="14">
        <v>843</v>
      </c>
      <c r="B846" s="14">
        <v>3093</v>
      </c>
      <c r="C846" s="14" t="s">
        <v>1821</v>
      </c>
      <c r="D846" s="14" t="s">
        <v>969</v>
      </c>
      <c r="E846" s="14">
        <v>3</v>
      </c>
      <c r="F846" s="18">
        <f t="shared" si="40"/>
        <v>10000</v>
      </c>
      <c r="G846" s="18">
        <f>INDEX(章节关卡!$D$4:$AA$123,掉落填表!B846-3000,(掉落填表!E846-1)*4+2)</f>
        <v>1603016</v>
      </c>
      <c r="H846" s="18">
        <f t="shared" si="41"/>
        <v>5</v>
      </c>
      <c r="L846" s="18">
        <f>INDEX(章节关卡!$D$4:$AA$123,掉落填表!B846-3000,(掉落填表!E846-1)*4+4)*$X$4</f>
        <v>5</v>
      </c>
      <c r="P846" s="18">
        <f t="shared" si="39"/>
        <v>30930003</v>
      </c>
      <c r="Q846" s="18" t="str">
        <f>G846&amp;"#"&amp;H846&amp;"#"&amp;VLOOKUP(G846,章节关卡!$AN$3:$AO$36,2,FALSE)</f>
        <v>1603016#5#16</v>
      </c>
    </row>
    <row r="847" spans="1:17" ht="17.100000000000001" customHeight="1" x14ac:dyDescent="0.2">
      <c r="A847" s="14">
        <v>844</v>
      </c>
      <c r="B847" s="14">
        <v>3093</v>
      </c>
      <c r="C847" s="14" t="s">
        <v>1822</v>
      </c>
      <c r="D847" s="14" t="s">
        <v>969</v>
      </c>
      <c r="E847" s="14">
        <v>4</v>
      </c>
      <c r="F847" s="18">
        <f t="shared" si="40"/>
        <v>10000</v>
      </c>
      <c r="G847" s="18">
        <f>INDEX(章节关卡!$D$4:$AA$123,掉落填表!B847-3000,(掉落填表!E847-1)*4+2)</f>
        <v>1603012</v>
      </c>
      <c r="H847" s="18">
        <f t="shared" si="41"/>
        <v>5</v>
      </c>
      <c r="L847" s="18">
        <f>INDEX(章节关卡!$D$4:$AA$123,掉落填表!B847-3000,(掉落填表!E847-1)*4+4)*$X$4</f>
        <v>5</v>
      </c>
      <c r="P847" s="18">
        <f t="shared" si="39"/>
        <v>30930004</v>
      </c>
      <c r="Q847" s="18" t="str">
        <f>G847&amp;"#"&amp;H847&amp;"#"&amp;VLOOKUP(G847,章节关卡!$AN$3:$AO$36,2,FALSE)</f>
        <v>1603012#5#16</v>
      </c>
    </row>
    <row r="848" spans="1:17" ht="17.100000000000001" customHeight="1" x14ac:dyDescent="0.2">
      <c r="A848" s="14">
        <v>845</v>
      </c>
      <c r="B848" s="14">
        <v>3093</v>
      </c>
      <c r="C848" s="14" t="s">
        <v>1823</v>
      </c>
      <c r="D848" s="14" t="s">
        <v>969</v>
      </c>
      <c r="E848" s="14">
        <v>5</v>
      </c>
      <c r="F848" s="18">
        <f t="shared" si="40"/>
        <v>5000</v>
      </c>
      <c r="G848" s="18">
        <f>INDEX(章节关卡!$D$4:$AA$123,掉落填表!B848-3000,(掉落填表!E848-1)*4+2)</f>
        <v>1603020</v>
      </c>
      <c r="H848" s="18">
        <f t="shared" si="41"/>
        <v>1</v>
      </c>
      <c r="L848" s="18">
        <f>INDEX(章节关卡!$D$4:$AA$123,掉落填表!B848-3000,(掉落填表!E848-1)*4+4)*$X$4</f>
        <v>0.5</v>
      </c>
      <c r="P848" s="18">
        <f t="shared" si="39"/>
        <v>30930005</v>
      </c>
      <c r="Q848" s="18" t="str">
        <f>G848&amp;"#"&amp;H848&amp;"#"&amp;VLOOKUP(G848,章节关卡!$AN$3:$AO$36,2,FALSE)</f>
        <v>1603020#1#16</v>
      </c>
    </row>
    <row r="849" spans="1:17" ht="17.100000000000001" customHeight="1" x14ac:dyDescent="0.2">
      <c r="A849" s="14">
        <v>846</v>
      </c>
      <c r="B849" s="14">
        <v>3093</v>
      </c>
      <c r="C849" s="14" t="s">
        <v>1824</v>
      </c>
      <c r="D849" s="14" t="s">
        <v>969</v>
      </c>
      <c r="E849" s="14">
        <v>6</v>
      </c>
      <c r="F849" s="18">
        <f t="shared" si="40"/>
        <v>5000</v>
      </c>
      <c r="G849" s="18">
        <f>INDEX(章节关卡!$D$4:$AA$123,掉落填表!B849-3000,(掉落填表!E849-1)*4+2)</f>
        <v>1603017</v>
      </c>
      <c r="H849" s="18">
        <f t="shared" si="41"/>
        <v>1</v>
      </c>
      <c r="L849" s="18">
        <f>INDEX(章节关卡!$D$4:$AA$123,掉落填表!B849-3000,(掉落填表!E849-1)*4+4)*$X$4</f>
        <v>0.5</v>
      </c>
      <c r="P849" s="18">
        <f t="shared" si="39"/>
        <v>30930006</v>
      </c>
      <c r="Q849" s="18" t="str">
        <f>G849&amp;"#"&amp;H849&amp;"#"&amp;VLOOKUP(G849,章节关卡!$AN$3:$AO$36,2,FALSE)</f>
        <v>1603017#1#16</v>
      </c>
    </row>
    <row r="850" spans="1:17" ht="17.100000000000001" customHeight="1" x14ac:dyDescent="0.2">
      <c r="A850" s="14">
        <v>847</v>
      </c>
      <c r="B850" s="14">
        <v>3094</v>
      </c>
      <c r="C850" s="14" t="s">
        <v>1825</v>
      </c>
      <c r="D850" s="14" t="s">
        <v>969</v>
      </c>
      <c r="E850" s="14">
        <v>1</v>
      </c>
      <c r="F850" s="18">
        <f t="shared" si="40"/>
        <v>10000</v>
      </c>
      <c r="G850" s="18">
        <f>INDEX(章节关卡!$D$4:$AA$123,掉落填表!B850-3000,(掉落填表!E850-1)*4+2)</f>
        <v>1401002</v>
      </c>
      <c r="H850" s="18">
        <f t="shared" si="41"/>
        <v>2250</v>
      </c>
      <c r="L850" s="18">
        <f>INDEX(章节关卡!$D$4:$AA$123,掉落填表!B850-3000,(掉落填表!E850-1)*4+4)*$X$4</f>
        <v>2250</v>
      </c>
      <c r="P850" s="18">
        <f t="shared" si="39"/>
        <v>30940001</v>
      </c>
      <c r="Q850" s="18" t="str">
        <f>G850&amp;"#"&amp;H850&amp;"#"&amp;VLOOKUP(G850,章节关卡!$AN$3:$AO$36,2,FALSE)</f>
        <v>1401002#2250#14</v>
      </c>
    </row>
    <row r="851" spans="1:17" ht="17.100000000000001" customHeight="1" x14ac:dyDescent="0.2">
      <c r="A851" s="14">
        <v>848</v>
      </c>
      <c r="B851" s="14">
        <v>3094</v>
      </c>
      <c r="C851" s="14" t="s">
        <v>1826</v>
      </c>
      <c r="D851" s="14" t="s">
        <v>969</v>
      </c>
      <c r="E851" s="14">
        <v>2</v>
      </c>
      <c r="F851" s="18">
        <f t="shared" si="40"/>
        <v>10000</v>
      </c>
      <c r="G851" s="18">
        <f>INDEX(章节关卡!$D$4:$AA$123,掉落填表!B851-3000,(掉落填表!E851-1)*4+2)</f>
        <v>1401003</v>
      </c>
      <c r="H851" s="18">
        <f t="shared" si="41"/>
        <v>600</v>
      </c>
      <c r="L851" s="18">
        <f>INDEX(章节关卡!$D$4:$AA$123,掉落填表!B851-3000,(掉落填表!E851-1)*4+4)*$X$4</f>
        <v>600</v>
      </c>
      <c r="P851" s="18">
        <f t="shared" si="39"/>
        <v>30940002</v>
      </c>
      <c r="Q851" s="18" t="str">
        <f>G851&amp;"#"&amp;H851&amp;"#"&amp;VLOOKUP(G851,章节关卡!$AN$3:$AO$36,2,FALSE)</f>
        <v>1401003#600#14</v>
      </c>
    </row>
    <row r="852" spans="1:17" ht="17.100000000000001" customHeight="1" x14ac:dyDescent="0.2">
      <c r="A852" s="14">
        <v>849</v>
      </c>
      <c r="B852" s="14">
        <v>3094</v>
      </c>
      <c r="C852" s="14" t="s">
        <v>1827</v>
      </c>
      <c r="D852" s="14" t="s">
        <v>969</v>
      </c>
      <c r="E852" s="14">
        <v>3</v>
      </c>
      <c r="F852" s="18">
        <f t="shared" si="40"/>
        <v>10000</v>
      </c>
      <c r="G852" s="18">
        <f>INDEX(章节关卡!$D$4:$AA$123,掉落填表!B852-3000,(掉落填表!E852-1)*4+2)</f>
        <v>1603006</v>
      </c>
      <c r="H852" s="18">
        <f t="shared" si="41"/>
        <v>50</v>
      </c>
      <c r="L852" s="18">
        <f>INDEX(章节关卡!$D$4:$AA$123,掉落填表!B852-3000,(掉落填表!E852-1)*4+4)*$X$4</f>
        <v>50</v>
      </c>
      <c r="P852" s="18">
        <f t="shared" si="39"/>
        <v>30940003</v>
      </c>
      <c r="Q852" s="18" t="str">
        <f>G852&amp;"#"&amp;H852&amp;"#"&amp;VLOOKUP(G852,章节关卡!$AN$3:$AO$36,2,FALSE)</f>
        <v>1603006#50#16</v>
      </c>
    </row>
    <row r="853" spans="1:17" ht="17.100000000000001" customHeight="1" x14ac:dyDescent="0.2">
      <c r="A853" s="14">
        <v>850</v>
      </c>
      <c r="B853" s="14">
        <v>3094</v>
      </c>
      <c r="C853" s="14" t="s">
        <v>1828</v>
      </c>
      <c r="D853" s="14" t="s">
        <v>969</v>
      </c>
      <c r="E853" s="14">
        <v>4</v>
      </c>
      <c r="F853" s="18">
        <f t="shared" si="40"/>
        <v>10000</v>
      </c>
      <c r="G853" s="18">
        <f>INDEX(章节关卡!$D$4:$AA$123,掉落填表!B853-3000,(掉落填表!E853-1)*4+2)</f>
        <v>1603014</v>
      </c>
      <c r="H853" s="18">
        <f t="shared" si="41"/>
        <v>5</v>
      </c>
      <c r="L853" s="18">
        <f>INDEX(章节关卡!$D$4:$AA$123,掉落填表!B853-3000,(掉落填表!E853-1)*4+4)*$X$4</f>
        <v>5</v>
      </c>
      <c r="P853" s="18">
        <f t="shared" si="39"/>
        <v>30940004</v>
      </c>
      <c r="Q853" s="18" t="str">
        <f>G853&amp;"#"&amp;H853&amp;"#"&amp;VLOOKUP(G853,章节关卡!$AN$3:$AO$36,2,FALSE)</f>
        <v>1603014#5#16</v>
      </c>
    </row>
    <row r="854" spans="1:17" ht="17.100000000000001" customHeight="1" x14ac:dyDescent="0.2">
      <c r="A854" s="14">
        <v>851</v>
      </c>
      <c r="B854" s="14">
        <v>3094</v>
      </c>
      <c r="C854" s="14" t="s">
        <v>1829</v>
      </c>
      <c r="D854" s="14" t="s">
        <v>969</v>
      </c>
      <c r="E854" s="14">
        <v>5</v>
      </c>
      <c r="F854" s="18">
        <f t="shared" si="40"/>
        <v>5000</v>
      </c>
      <c r="G854" s="18">
        <f>INDEX(章节关卡!$D$4:$AA$123,掉落填表!B854-3000,(掉落填表!E854-1)*4+2)</f>
        <v>1603021</v>
      </c>
      <c r="H854" s="18">
        <f t="shared" si="41"/>
        <v>1</v>
      </c>
      <c r="L854" s="18">
        <f>INDEX(章节关卡!$D$4:$AA$123,掉落填表!B854-3000,(掉落填表!E854-1)*4+4)*$X$4</f>
        <v>0.5</v>
      </c>
      <c r="P854" s="18">
        <f t="shared" si="39"/>
        <v>30940005</v>
      </c>
      <c r="Q854" s="18" t="str">
        <f>G854&amp;"#"&amp;H854&amp;"#"&amp;VLOOKUP(G854,章节关卡!$AN$3:$AO$36,2,FALSE)</f>
        <v>1603021#1#16</v>
      </c>
    </row>
    <row r="855" spans="1:17" ht="17.100000000000001" customHeight="1" x14ac:dyDescent="0.2">
      <c r="A855" s="14">
        <v>852</v>
      </c>
      <c r="B855" s="14">
        <v>3094</v>
      </c>
      <c r="C855" s="14" t="s">
        <v>1830</v>
      </c>
      <c r="D855" s="14" t="s">
        <v>969</v>
      </c>
      <c r="E855" s="14">
        <v>6</v>
      </c>
      <c r="F855" s="18">
        <f t="shared" si="40"/>
        <v>5000</v>
      </c>
      <c r="G855" s="18">
        <f>INDEX(章节关卡!$D$4:$AA$123,掉落填表!B855-3000,(掉落填表!E855-1)*4+2)</f>
        <v>1603017</v>
      </c>
      <c r="H855" s="18">
        <f t="shared" si="41"/>
        <v>1</v>
      </c>
      <c r="L855" s="18">
        <f>INDEX(章节关卡!$D$4:$AA$123,掉落填表!B855-3000,(掉落填表!E855-1)*4+4)*$X$4</f>
        <v>0.5</v>
      </c>
      <c r="P855" s="18">
        <f t="shared" si="39"/>
        <v>30940006</v>
      </c>
      <c r="Q855" s="18" t="str">
        <f>G855&amp;"#"&amp;H855&amp;"#"&amp;VLOOKUP(G855,章节关卡!$AN$3:$AO$36,2,FALSE)</f>
        <v>1603017#1#16</v>
      </c>
    </row>
    <row r="856" spans="1:17" ht="17.100000000000001" customHeight="1" x14ac:dyDescent="0.2">
      <c r="A856" s="14">
        <v>853</v>
      </c>
      <c r="B856" s="14">
        <v>3095</v>
      </c>
      <c r="C856" s="14" t="s">
        <v>1831</v>
      </c>
      <c r="D856" s="14" t="s">
        <v>969</v>
      </c>
      <c r="E856" s="14">
        <v>1</v>
      </c>
      <c r="F856" s="18">
        <f t="shared" si="40"/>
        <v>10000</v>
      </c>
      <c r="G856" s="18">
        <f>INDEX(章节关卡!$D$4:$AA$123,掉落填表!B856-3000,(掉落填表!E856-1)*4+2)</f>
        <v>1401002</v>
      </c>
      <c r="H856" s="18">
        <f t="shared" si="41"/>
        <v>2250</v>
      </c>
      <c r="L856" s="18">
        <f>INDEX(章节关卡!$D$4:$AA$123,掉落填表!B856-3000,(掉落填表!E856-1)*4+4)*$X$4</f>
        <v>2250</v>
      </c>
      <c r="P856" s="18">
        <f t="shared" si="39"/>
        <v>30950001</v>
      </c>
      <c r="Q856" s="18" t="str">
        <f>G856&amp;"#"&amp;H856&amp;"#"&amp;VLOOKUP(G856,章节关卡!$AN$3:$AO$36,2,FALSE)</f>
        <v>1401002#2250#14</v>
      </c>
    </row>
    <row r="857" spans="1:17" ht="17.100000000000001" customHeight="1" x14ac:dyDescent="0.2">
      <c r="A857" s="14">
        <v>854</v>
      </c>
      <c r="B857" s="14">
        <v>3095</v>
      </c>
      <c r="C857" s="14" t="s">
        <v>1832</v>
      </c>
      <c r="D857" s="14" t="s">
        <v>969</v>
      </c>
      <c r="E857" s="14">
        <v>2</v>
      </c>
      <c r="F857" s="18">
        <f t="shared" si="40"/>
        <v>10000</v>
      </c>
      <c r="G857" s="18">
        <f>INDEX(章节关卡!$D$4:$AA$123,掉落填表!B857-3000,(掉落填表!E857-1)*4+2)</f>
        <v>1401004</v>
      </c>
      <c r="H857" s="18">
        <f t="shared" si="41"/>
        <v>600</v>
      </c>
      <c r="L857" s="18">
        <f>INDEX(章节关卡!$D$4:$AA$123,掉落填表!B857-3000,(掉落填表!E857-1)*4+4)*$X$4</f>
        <v>600</v>
      </c>
      <c r="P857" s="18">
        <f t="shared" si="39"/>
        <v>30950002</v>
      </c>
      <c r="Q857" s="18" t="str">
        <f>G857&amp;"#"&amp;H857&amp;"#"&amp;VLOOKUP(G857,章节关卡!$AN$3:$AO$36,2,FALSE)</f>
        <v>1401004#600#14</v>
      </c>
    </row>
    <row r="858" spans="1:17" ht="17.100000000000001" customHeight="1" x14ac:dyDescent="0.2">
      <c r="A858" s="14">
        <v>855</v>
      </c>
      <c r="B858" s="14">
        <v>3095</v>
      </c>
      <c r="C858" s="14" t="s">
        <v>1833</v>
      </c>
      <c r="D858" s="14" t="s">
        <v>969</v>
      </c>
      <c r="E858" s="14">
        <v>3</v>
      </c>
      <c r="F858" s="18">
        <f t="shared" si="40"/>
        <v>10000</v>
      </c>
      <c r="G858" s="18">
        <f>INDEX(章节关卡!$D$4:$AA$123,掉落填表!B858-3000,(掉落填表!E858-1)*4+2)</f>
        <v>1603003</v>
      </c>
      <c r="H858" s="18">
        <f t="shared" si="41"/>
        <v>50</v>
      </c>
      <c r="L858" s="18">
        <f>INDEX(章节关卡!$D$4:$AA$123,掉落填表!B858-3000,(掉落填表!E858-1)*4+4)*$X$4</f>
        <v>50</v>
      </c>
      <c r="P858" s="18">
        <f t="shared" si="39"/>
        <v>30950003</v>
      </c>
      <c r="Q858" s="18" t="str">
        <f>G858&amp;"#"&amp;H858&amp;"#"&amp;VLOOKUP(G858,章节关卡!$AN$3:$AO$36,2,FALSE)</f>
        <v>1603003#50#16</v>
      </c>
    </row>
    <row r="859" spans="1:17" ht="17.100000000000001" customHeight="1" x14ac:dyDescent="0.2">
      <c r="A859" s="14">
        <v>856</v>
      </c>
      <c r="B859" s="14">
        <v>3095</v>
      </c>
      <c r="C859" s="14" t="s">
        <v>1834</v>
      </c>
      <c r="D859" s="14" t="s">
        <v>969</v>
      </c>
      <c r="E859" s="14">
        <v>4</v>
      </c>
      <c r="F859" s="18">
        <f t="shared" si="40"/>
        <v>10000</v>
      </c>
      <c r="G859" s="18">
        <f>INDEX(章节关卡!$D$4:$AA$123,掉落填表!B859-3000,(掉落填表!E859-1)*4+2)</f>
        <v>1603016</v>
      </c>
      <c r="H859" s="18">
        <f t="shared" si="41"/>
        <v>5</v>
      </c>
      <c r="L859" s="18">
        <f>INDEX(章节关卡!$D$4:$AA$123,掉落填表!B859-3000,(掉落填表!E859-1)*4+4)*$X$4</f>
        <v>5</v>
      </c>
      <c r="P859" s="18">
        <f t="shared" si="39"/>
        <v>30950004</v>
      </c>
      <c r="Q859" s="18" t="str">
        <f>G859&amp;"#"&amp;H859&amp;"#"&amp;VLOOKUP(G859,章节关卡!$AN$3:$AO$36,2,FALSE)</f>
        <v>1603016#5#16</v>
      </c>
    </row>
    <row r="860" spans="1:17" ht="17.100000000000001" customHeight="1" x14ac:dyDescent="0.2">
      <c r="A860" s="14">
        <v>857</v>
      </c>
      <c r="B860" s="14">
        <v>3095</v>
      </c>
      <c r="C860" s="14" t="s">
        <v>1835</v>
      </c>
      <c r="D860" s="14" t="s">
        <v>969</v>
      </c>
      <c r="E860" s="14">
        <v>5</v>
      </c>
      <c r="F860" s="18">
        <f t="shared" si="40"/>
        <v>5000</v>
      </c>
      <c r="G860" s="18">
        <f>INDEX(章节关卡!$D$4:$AA$123,掉落填表!B860-3000,(掉落填表!E860-1)*4+2)</f>
        <v>1603022</v>
      </c>
      <c r="H860" s="18">
        <f t="shared" si="41"/>
        <v>1</v>
      </c>
      <c r="L860" s="18">
        <f>INDEX(章节关卡!$D$4:$AA$123,掉落填表!B860-3000,(掉落填表!E860-1)*4+4)*$X$4</f>
        <v>0.5</v>
      </c>
      <c r="P860" s="18">
        <f t="shared" si="39"/>
        <v>30950005</v>
      </c>
      <c r="Q860" s="18" t="str">
        <f>G860&amp;"#"&amp;H860&amp;"#"&amp;VLOOKUP(G860,章节关卡!$AN$3:$AO$36,2,FALSE)</f>
        <v>1603022#1#16</v>
      </c>
    </row>
    <row r="861" spans="1:17" ht="17.100000000000001" customHeight="1" x14ac:dyDescent="0.2">
      <c r="A861" s="14">
        <v>858</v>
      </c>
      <c r="B861" s="14">
        <v>3095</v>
      </c>
      <c r="C861" s="14" t="s">
        <v>1836</v>
      </c>
      <c r="D861" s="14" t="s">
        <v>969</v>
      </c>
      <c r="E861" s="14">
        <v>6</v>
      </c>
      <c r="F861" s="18">
        <f t="shared" si="40"/>
        <v>5000</v>
      </c>
      <c r="G861" s="18">
        <f>INDEX(章节关卡!$D$4:$AA$123,掉落填表!B861-3000,(掉落填表!E861-1)*4+2)</f>
        <v>1603017</v>
      </c>
      <c r="H861" s="18">
        <f t="shared" si="41"/>
        <v>1</v>
      </c>
      <c r="L861" s="18">
        <f>INDEX(章节关卡!$D$4:$AA$123,掉落填表!B861-3000,(掉落填表!E861-1)*4+4)*$X$4</f>
        <v>0.5</v>
      </c>
      <c r="P861" s="18">
        <f t="shared" si="39"/>
        <v>30950006</v>
      </c>
      <c r="Q861" s="18" t="str">
        <f>G861&amp;"#"&amp;H861&amp;"#"&amp;VLOOKUP(G861,章节关卡!$AN$3:$AO$36,2,FALSE)</f>
        <v>1603017#1#16</v>
      </c>
    </row>
    <row r="862" spans="1:17" ht="17.100000000000001" customHeight="1" x14ac:dyDescent="0.2">
      <c r="A862" s="14">
        <v>859</v>
      </c>
      <c r="B862" s="14">
        <v>3096</v>
      </c>
      <c r="C862" s="14" t="s">
        <v>1837</v>
      </c>
      <c r="D862" s="14" t="s">
        <v>969</v>
      </c>
      <c r="E862" s="14">
        <v>1</v>
      </c>
      <c r="F862" s="18">
        <f t="shared" si="40"/>
        <v>10000</v>
      </c>
      <c r="G862" s="18">
        <f>INDEX(章节关卡!$D$4:$AA$123,掉落填表!B862-3000,(掉落填表!E862-1)*4+2)</f>
        <v>1401002</v>
      </c>
      <c r="H862" s="18">
        <f t="shared" si="41"/>
        <v>2250</v>
      </c>
      <c r="L862" s="18">
        <f>INDEX(章节关卡!$D$4:$AA$123,掉落填表!B862-3000,(掉落填表!E862-1)*4+4)*$X$4</f>
        <v>2250</v>
      </c>
      <c r="P862" s="18">
        <f t="shared" si="39"/>
        <v>30960001</v>
      </c>
      <c r="Q862" s="18" t="str">
        <f>G862&amp;"#"&amp;H862&amp;"#"&amp;VLOOKUP(G862,章节关卡!$AN$3:$AO$36,2,FALSE)</f>
        <v>1401002#2250#14</v>
      </c>
    </row>
    <row r="863" spans="1:17" ht="17.100000000000001" customHeight="1" x14ac:dyDescent="0.2">
      <c r="A863" s="14">
        <v>860</v>
      </c>
      <c r="B863" s="14">
        <v>3096</v>
      </c>
      <c r="C863" s="14" t="s">
        <v>1838</v>
      </c>
      <c r="D863" s="14" t="s">
        <v>969</v>
      </c>
      <c r="E863" s="14">
        <v>2</v>
      </c>
      <c r="F863" s="18">
        <f t="shared" si="40"/>
        <v>10000</v>
      </c>
      <c r="G863" s="18">
        <f>INDEX(章节关卡!$D$4:$AA$123,掉落填表!B863-3000,(掉落填表!E863-1)*4+2)</f>
        <v>1401003</v>
      </c>
      <c r="H863" s="18">
        <f t="shared" si="41"/>
        <v>600</v>
      </c>
      <c r="L863" s="18">
        <f>INDEX(章节关卡!$D$4:$AA$123,掉落填表!B863-3000,(掉落填表!E863-1)*4+4)*$X$4</f>
        <v>600</v>
      </c>
      <c r="P863" s="18">
        <f t="shared" si="39"/>
        <v>30960002</v>
      </c>
      <c r="Q863" s="18" t="str">
        <f>G863&amp;"#"&amp;H863&amp;"#"&amp;VLOOKUP(G863,章节关卡!$AN$3:$AO$36,2,FALSE)</f>
        <v>1401003#600#14</v>
      </c>
    </row>
    <row r="864" spans="1:17" ht="17.100000000000001" customHeight="1" x14ac:dyDescent="0.2">
      <c r="A864" s="14">
        <v>861</v>
      </c>
      <c r="B864" s="14">
        <v>3096</v>
      </c>
      <c r="C864" s="14" t="s">
        <v>1839</v>
      </c>
      <c r="D864" s="14" t="s">
        <v>969</v>
      </c>
      <c r="E864" s="14">
        <v>3</v>
      </c>
      <c r="F864" s="18">
        <f t="shared" si="40"/>
        <v>10000</v>
      </c>
      <c r="G864" s="18">
        <f>INDEX(章节关卡!$D$4:$AA$123,掉落填表!B864-3000,(掉落填表!E864-1)*4+2)</f>
        <v>1603006</v>
      </c>
      <c r="H864" s="18">
        <f t="shared" si="41"/>
        <v>50</v>
      </c>
      <c r="L864" s="18">
        <f>INDEX(章节关卡!$D$4:$AA$123,掉落填表!B864-3000,(掉落填表!E864-1)*4+4)*$X$4</f>
        <v>50</v>
      </c>
      <c r="P864" s="18">
        <f t="shared" si="39"/>
        <v>30960003</v>
      </c>
      <c r="Q864" s="18" t="str">
        <f>G864&amp;"#"&amp;H864&amp;"#"&amp;VLOOKUP(G864,章节关卡!$AN$3:$AO$36,2,FALSE)</f>
        <v>1603006#50#16</v>
      </c>
    </row>
    <row r="865" spans="1:17" ht="17.100000000000001" customHeight="1" x14ac:dyDescent="0.2">
      <c r="A865" s="14">
        <v>862</v>
      </c>
      <c r="B865" s="14">
        <v>3096</v>
      </c>
      <c r="C865" s="14" t="s">
        <v>1840</v>
      </c>
      <c r="D865" s="14" t="s">
        <v>969</v>
      </c>
      <c r="E865" s="14">
        <v>4</v>
      </c>
      <c r="F865" s="18">
        <f t="shared" si="40"/>
        <v>10000</v>
      </c>
      <c r="G865" s="18">
        <f>INDEX(章节关卡!$D$4:$AA$123,掉落填表!B865-3000,(掉落填表!E865-1)*4+2)</f>
        <v>1603008</v>
      </c>
      <c r="H865" s="18">
        <f t="shared" si="41"/>
        <v>5</v>
      </c>
      <c r="L865" s="18">
        <f>INDEX(章节关卡!$D$4:$AA$123,掉落填表!B865-3000,(掉落填表!E865-1)*4+4)*$X$4</f>
        <v>5</v>
      </c>
      <c r="P865" s="18">
        <f t="shared" si="39"/>
        <v>30960004</v>
      </c>
      <c r="Q865" s="18" t="str">
        <f>G865&amp;"#"&amp;H865&amp;"#"&amp;VLOOKUP(G865,章节关卡!$AN$3:$AO$36,2,FALSE)</f>
        <v>1603008#5#16</v>
      </c>
    </row>
    <row r="866" spans="1:17" ht="17.100000000000001" customHeight="1" x14ac:dyDescent="0.2">
      <c r="A866" s="14">
        <v>863</v>
      </c>
      <c r="B866" s="14">
        <v>3096</v>
      </c>
      <c r="C866" s="14" t="s">
        <v>1841</v>
      </c>
      <c r="D866" s="14" t="s">
        <v>969</v>
      </c>
      <c r="E866" s="14">
        <v>5</v>
      </c>
      <c r="F866" s="18">
        <f t="shared" si="40"/>
        <v>5000</v>
      </c>
      <c r="G866" s="18">
        <f>INDEX(章节关卡!$D$4:$AA$123,掉落填表!B866-3000,(掉落填表!E866-1)*4+2)</f>
        <v>1603018</v>
      </c>
      <c r="H866" s="18">
        <f t="shared" si="41"/>
        <v>1</v>
      </c>
      <c r="L866" s="18">
        <f>INDEX(章节关卡!$D$4:$AA$123,掉落填表!B866-3000,(掉落填表!E866-1)*4+4)*$X$4</f>
        <v>0.5</v>
      </c>
      <c r="P866" s="18">
        <f t="shared" si="39"/>
        <v>30960005</v>
      </c>
      <c r="Q866" s="18" t="str">
        <f>G866&amp;"#"&amp;H866&amp;"#"&amp;VLOOKUP(G866,章节关卡!$AN$3:$AO$36,2,FALSE)</f>
        <v>1603018#1#16</v>
      </c>
    </row>
    <row r="867" spans="1:17" ht="17.100000000000001" customHeight="1" x14ac:dyDescent="0.2">
      <c r="A867" s="14">
        <v>864</v>
      </c>
      <c r="B867" s="14">
        <v>3096</v>
      </c>
      <c r="C867" s="14" t="s">
        <v>1842</v>
      </c>
      <c r="D867" s="14" t="s">
        <v>969</v>
      </c>
      <c r="E867" s="14">
        <v>6</v>
      </c>
      <c r="F867" s="18">
        <f t="shared" si="40"/>
        <v>5000</v>
      </c>
      <c r="G867" s="18">
        <f>INDEX(章节关卡!$D$4:$AA$123,掉落填表!B867-3000,(掉落填表!E867-1)*4+2)</f>
        <v>1603017</v>
      </c>
      <c r="H867" s="18">
        <f t="shared" si="41"/>
        <v>1</v>
      </c>
      <c r="L867" s="18">
        <f>INDEX(章节关卡!$D$4:$AA$123,掉落填表!B867-3000,(掉落填表!E867-1)*4+4)*$X$4</f>
        <v>0.5</v>
      </c>
      <c r="P867" s="18">
        <f t="shared" si="39"/>
        <v>30960006</v>
      </c>
      <c r="Q867" s="18" t="str">
        <f>G867&amp;"#"&amp;H867&amp;"#"&amp;VLOOKUP(G867,章节关卡!$AN$3:$AO$36,2,FALSE)</f>
        <v>1603017#1#16</v>
      </c>
    </row>
    <row r="868" spans="1:17" ht="17.100000000000001" customHeight="1" x14ac:dyDescent="0.2">
      <c r="A868" s="14">
        <v>865</v>
      </c>
      <c r="B868" s="14">
        <v>3097</v>
      </c>
      <c r="C868" s="14" t="s">
        <v>1843</v>
      </c>
      <c r="D868" s="14" t="s">
        <v>969</v>
      </c>
      <c r="E868" s="14">
        <v>1</v>
      </c>
      <c r="F868" s="18">
        <f t="shared" si="40"/>
        <v>10000</v>
      </c>
      <c r="G868" s="18">
        <f>INDEX(章节关卡!$D$4:$AA$123,掉落填表!B868-3000,(掉落填表!E868-1)*4+2)</f>
        <v>1401002</v>
      </c>
      <c r="H868" s="18">
        <f t="shared" si="41"/>
        <v>2250</v>
      </c>
      <c r="L868" s="18">
        <f>INDEX(章节关卡!$D$4:$AA$123,掉落填表!B868-3000,(掉落填表!E868-1)*4+4)*$X$4</f>
        <v>2250</v>
      </c>
      <c r="P868" s="18">
        <f t="shared" si="39"/>
        <v>30970001</v>
      </c>
      <c r="Q868" s="18" t="str">
        <f>G868&amp;"#"&amp;H868&amp;"#"&amp;VLOOKUP(G868,章节关卡!$AN$3:$AO$36,2,FALSE)</f>
        <v>1401002#2250#14</v>
      </c>
    </row>
    <row r="869" spans="1:17" ht="17.100000000000001" customHeight="1" x14ac:dyDescent="0.2">
      <c r="A869" s="14">
        <v>866</v>
      </c>
      <c r="B869" s="14">
        <v>3097</v>
      </c>
      <c r="C869" s="14" t="s">
        <v>1844</v>
      </c>
      <c r="D869" s="14" t="s">
        <v>969</v>
      </c>
      <c r="E869" s="14">
        <v>2</v>
      </c>
      <c r="F869" s="18">
        <f t="shared" si="40"/>
        <v>10000</v>
      </c>
      <c r="G869" s="18">
        <f>INDEX(章节关卡!$D$4:$AA$123,掉落填表!B869-3000,(掉落填表!E869-1)*4+2)</f>
        <v>1401004</v>
      </c>
      <c r="H869" s="18">
        <f t="shared" si="41"/>
        <v>600</v>
      </c>
      <c r="L869" s="18">
        <f>INDEX(章节关卡!$D$4:$AA$123,掉落填表!B869-3000,(掉落填表!E869-1)*4+4)*$X$4</f>
        <v>600</v>
      </c>
      <c r="P869" s="18">
        <f t="shared" si="39"/>
        <v>30970002</v>
      </c>
      <c r="Q869" s="18" t="str">
        <f>G869&amp;"#"&amp;H869&amp;"#"&amp;VLOOKUP(G869,章节关卡!$AN$3:$AO$36,2,FALSE)</f>
        <v>1401004#600#14</v>
      </c>
    </row>
    <row r="870" spans="1:17" ht="17.100000000000001" customHeight="1" x14ac:dyDescent="0.2">
      <c r="A870" s="14">
        <v>867</v>
      </c>
      <c r="B870" s="14">
        <v>3097</v>
      </c>
      <c r="C870" s="14" t="s">
        <v>1845</v>
      </c>
      <c r="D870" s="14" t="s">
        <v>969</v>
      </c>
      <c r="E870" s="14">
        <v>3</v>
      </c>
      <c r="F870" s="18">
        <f t="shared" si="40"/>
        <v>10000</v>
      </c>
      <c r="G870" s="18">
        <f>INDEX(章节关卡!$D$4:$AA$123,掉落填表!B870-3000,(掉落填表!E870-1)*4+2)</f>
        <v>1603003</v>
      </c>
      <c r="H870" s="18">
        <f t="shared" si="41"/>
        <v>50</v>
      </c>
      <c r="L870" s="18">
        <f>INDEX(章节关卡!$D$4:$AA$123,掉落填表!B870-3000,(掉落填表!E870-1)*4+4)*$X$4</f>
        <v>50</v>
      </c>
      <c r="P870" s="18">
        <f t="shared" si="39"/>
        <v>30970003</v>
      </c>
      <c r="Q870" s="18" t="str">
        <f>G870&amp;"#"&amp;H870&amp;"#"&amp;VLOOKUP(G870,章节关卡!$AN$3:$AO$36,2,FALSE)</f>
        <v>1603003#50#16</v>
      </c>
    </row>
    <row r="871" spans="1:17" ht="17.100000000000001" customHeight="1" x14ac:dyDescent="0.2">
      <c r="A871" s="14">
        <v>868</v>
      </c>
      <c r="B871" s="14">
        <v>3097</v>
      </c>
      <c r="C871" s="14" t="s">
        <v>1846</v>
      </c>
      <c r="D871" s="14" t="s">
        <v>969</v>
      </c>
      <c r="E871" s="14">
        <v>4</v>
      </c>
      <c r="F871" s="18">
        <f t="shared" si="40"/>
        <v>10000</v>
      </c>
      <c r="G871" s="18">
        <f>INDEX(章节关卡!$D$4:$AA$123,掉落填表!B871-3000,(掉落填表!E871-1)*4+2)</f>
        <v>1603010</v>
      </c>
      <c r="H871" s="18">
        <f t="shared" si="41"/>
        <v>5</v>
      </c>
      <c r="L871" s="18">
        <f>INDEX(章节关卡!$D$4:$AA$123,掉落填表!B871-3000,(掉落填表!E871-1)*4+4)*$X$4</f>
        <v>5</v>
      </c>
      <c r="P871" s="18">
        <f t="shared" si="39"/>
        <v>30970004</v>
      </c>
      <c r="Q871" s="18" t="str">
        <f>G871&amp;"#"&amp;H871&amp;"#"&amp;VLOOKUP(G871,章节关卡!$AN$3:$AO$36,2,FALSE)</f>
        <v>1603010#5#16</v>
      </c>
    </row>
    <row r="872" spans="1:17" ht="17.100000000000001" customHeight="1" x14ac:dyDescent="0.2">
      <c r="A872" s="14">
        <v>869</v>
      </c>
      <c r="B872" s="14">
        <v>3097</v>
      </c>
      <c r="C872" s="14" t="s">
        <v>1847</v>
      </c>
      <c r="D872" s="14" t="s">
        <v>969</v>
      </c>
      <c r="E872" s="14">
        <v>5</v>
      </c>
      <c r="F872" s="18">
        <f t="shared" si="40"/>
        <v>5000</v>
      </c>
      <c r="G872" s="18">
        <f>INDEX(章节关卡!$D$4:$AA$123,掉落填表!B872-3000,(掉落填表!E872-1)*4+2)</f>
        <v>1603019</v>
      </c>
      <c r="H872" s="18">
        <f t="shared" si="41"/>
        <v>1</v>
      </c>
      <c r="L872" s="18">
        <f>INDEX(章节关卡!$D$4:$AA$123,掉落填表!B872-3000,(掉落填表!E872-1)*4+4)*$X$4</f>
        <v>0.5</v>
      </c>
      <c r="P872" s="18">
        <f t="shared" si="39"/>
        <v>30970005</v>
      </c>
      <c r="Q872" s="18" t="str">
        <f>G872&amp;"#"&amp;H872&amp;"#"&amp;VLOOKUP(G872,章节关卡!$AN$3:$AO$36,2,FALSE)</f>
        <v>1603019#1#16</v>
      </c>
    </row>
    <row r="873" spans="1:17" ht="17.100000000000001" customHeight="1" x14ac:dyDescent="0.2">
      <c r="A873" s="14">
        <v>870</v>
      </c>
      <c r="B873" s="14">
        <v>3097</v>
      </c>
      <c r="C873" s="14" t="s">
        <v>1848</v>
      </c>
      <c r="D873" s="14" t="s">
        <v>969</v>
      </c>
      <c r="E873" s="14">
        <v>6</v>
      </c>
      <c r="F873" s="18">
        <f t="shared" si="40"/>
        <v>5000</v>
      </c>
      <c r="G873" s="18">
        <f>INDEX(章节关卡!$D$4:$AA$123,掉落填表!B873-3000,(掉落填表!E873-1)*4+2)</f>
        <v>1603017</v>
      </c>
      <c r="H873" s="18">
        <f t="shared" si="41"/>
        <v>1</v>
      </c>
      <c r="L873" s="18">
        <f>INDEX(章节关卡!$D$4:$AA$123,掉落填表!B873-3000,(掉落填表!E873-1)*4+4)*$X$4</f>
        <v>0.5</v>
      </c>
      <c r="P873" s="18">
        <f t="shared" si="39"/>
        <v>30970006</v>
      </c>
      <c r="Q873" s="18" t="str">
        <f>G873&amp;"#"&amp;H873&amp;"#"&amp;VLOOKUP(G873,章节关卡!$AN$3:$AO$36,2,FALSE)</f>
        <v>1603017#1#16</v>
      </c>
    </row>
    <row r="874" spans="1:17" ht="17.100000000000001" customHeight="1" x14ac:dyDescent="0.2">
      <c r="A874" s="14">
        <v>871</v>
      </c>
      <c r="B874" s="14">
        <v>3098</v>
      </c>
      <c r="C874" s="14" t="s">
        <v>1849</v>
      </c>
      <c r="D874" s="14" t="s">
        <v>969</v>
      </c>
      <c r="E874" s="14">
        <v>1</v>
      </c>
      <c r="F874" s="18">
        <f t="shared" si="40"/>
        <v>10000</v>
      </c>
      <c r="G874" s="18">
        <f>INDEX(章节关卡!$D$4:$AA$123,掉落填表!B874-3000,(掉落填表!E874-1)*4+2)</f>
        <v>1401002</v>
      </c>
      <c r="H874" s="18">
        <f t="shared" si="41"/>
        <v>2250</v>
      </c>
      <c r="L874" s="18">
        <f>INDEX(章节关卡!$D$4:$AA$123,掉落填表!B874-3000,(掉落填表!E874-1)*4+4)*$X$4</f>
        <v>2250</v>
      </c>
      <c r="P874" s="18">
        <f t="shared" si="39"/>
        <v>30980001</v>
      </c>
      <c r="Q874" s="18" t="str">
        <f>G874&amp;"#"&amp;H874&amp;"#"&amp;VLOOKUP(G874,章节关卡!$AN$3:$AO$36,2,FALSE)</f>
        <v>1401002#2250#14</v>
      </c>
    </row>
    <row r="875" spans="1:17" ht="17.100000000000001" customHeight="1" x14ac:dyDescent="0.2">
      <c r="A875" s="14">
        <v>872</v>
      </c>
      <c r="B875" s="14">
        <v>3098</v>
      </c>
      <c r="C875" s="14" t="s">
        <v>1850</v>
      </c>
      <c r="D875" s="14" t="s">
        <v>969</v>
      </c>
      <c r="E875" s="14">
        <v>2</v>
      </c>
      <c r="F875" s="18">
        <f t="shared" si="40"/>
        <v>10000</v>
      </c>
      <c r="G875" s="18">
        <f>INDEX(章节关卡!$D$4:$AA$123,掉落填表!B875-3000,(掉落填表!E875-1)*4+2)</f>
        <v>1603008</v>
      </c>
      <c r="H875" s="18">
        <f t="shared" si="41"/>
        <v>5</v>
      </c>
      <c r="L875" s="18">
        <f>INDEX(章节关卡!$D$4:$AA$123,掉落填表!B875-3000,(掉落填表!E875-1)*4+4)*$X$4</f>
        <v>5</v>
      </c>
      <c r="P875" s="18">
        <f t="shared" si="39"/>
        <v>30980002</v>
      </c>
      <c r="Q875" s="18" t="str">
        <f>G875&amp;"#"&amp;H875&amp;"#"&amp;VLOOKUP(G875,章节关卡!$AN$3:$AO$36,2,FALSE)</f>
        <v>1603008#5#16</v>
      </c>
    </row>
    <row r="876" spans="1:17" ht="17.100000000000001" customHeight="1" x14ac:dyDescent="0.2">
      <c r="A876" s="14">
        <v>873</v>
      </c>
      <c r="B876" s="14">
        <v>3098</v>
      </c>
      <c r="C876" s="14" t="s">
        <v>1851</v>
      </c>
      <c r="D876" s="14" t="s">
        <v>969</v>
      </c>
      <c r="E876" s="14">
        <v>3</v>
      </c>
      <c r="F876" s="18">
        <f t="shared" si="40"/>
        <v>10000</v>
      </c>
      <c r="G876" s="18">
        <f>INDEX(章节关卡!$D$4:$AA$123,掉落填表!B876-3000,(掉落填表!E876-1)*4+2)</f>
        <v>1603010</v>
      </c>
      <c r="H876" s="18">
        <f t="shared" si="41"/>
        <v>5</v>
      </c>
      <c r="L876" s="18">
        <f>INDEX(章节关卡!$D$4:$AA$123,掉落填表!B876-3000,(掉落填表!E876-1)*4+4)*$X$4</f>
        <v>5</v>
      </c>
      <c r="P876" s="18">
        <f t="shared" si="39"/>
        <v>30980003</v>
      </c>
      <c r="Q876" s="18" t="str">
        <f>G876&amp;"#"&amp;H876&amp;"#"&amp;VLOOKUP(G876,章节关卡!$AN$3:$AO$36,2,FALSE)</f>
        <v>1603010#5#16</v>
      </c>
    </row>
    <row r="877" spans="1:17" ht="17.100000000000001" customHeight="1" x14ac:dyDescent="0.2">
      <c r="A877" s="14">
        <v>874</v>
      </c>
      <c r="B877" s="14">
        <v>3098</v>
      </c>
      <c r="C877" s="14" t="s">
        <v>1852</v>
      </c>
      <c r="D877" s="14" t="s">
        <v>969</v>
      </c>
      <c r="E877" s="14">
        <v>4</v>
      </c>
      <c r="F877" s="18">
        <f t="shared" si="40"/>
        <v>10000</v>
      </c>
      <c r="G877" s="18">
        <f>INDEX(章节关卡!$D$4:$AA$123,掉落填表!B877-3000,(掉落填表!E877-1)*4+2)</f>
        <v>1603012</v>
      </c>
      <c r="H877" s="18">
        <f t="shared" si="41"/>
        <v>5</v>
      </c>
      <c r="L877" s="18">
        <f>INDEX(章节关卡!$D$4:$AA$123,掉落填表!B877-3000,(掉落填表!E877-1)*4+4)*$X$4</f>
        <v>5</v>
      </c>
      <c r="P877" s="18">
        <f t="shared" si="39"/>
        <v>30980004</v>
      </c>
      <c r="Q877" s="18" t="str">
        <f>G877&amp;"#"&amp;H877&amp;"#"&amp;VLOOKUP(G877,章节关卡!$AN$3:$AO$36,2,FALSE)</f>
        <v>1603012#5#16</v>
      </c>
    </row>
    <row r="878" spans="1:17" ht="17.100000000000001" customHeight="1" x14ac:dyDescent="0.2">
      <c r="A878" s="14">
        <v>875</v>
      </c>
      <c r="B878" s="14">
        <v>3098</v>
      </c>
      <c r="C878" s="14" t="s">
        <v>1853</v>
      </c>
      <c r="D878" s="14" t="s">
        <v>969</v>
      </c>
      <c r="E878" s="14">
        <v>5</v>
      </c>
      <c r="F878" s="18">
        <f t="shared" si="40"/>
        <v>5000</v>
      </c>
      <c r="G878" s="18">
        <f>INDEX(章节关卡!$D$4:$AA$123,掉落填表!B878-3000,(掉落填表!E878-1)*4+2)</f>
        <v>1603020</v>
      </c>
      <c r="H878" s="18">
        <f t="shared" si="41"/>
        <v>1</v>
      </c>
      <c r="L878" s="18">
        <f>INDEX(章节关卡!$D$4:$AA$123,掉落填表!B878-3000,(掉落填表!E878-1)*4+4)*$X$4</f>
        <v>0.5</v>
      </c>
      <c r="P878" s="18">
        <f t="shared" si="39"/>
        <v>30980005</v>
      </c>
      <c r="Q878" s="18" t="str">
        <f>G878&amp;"#"&amp;H878&amp;"#"&amp;VLOOKUP(G878,章节关卡!$AN$3:$AO$36,2,FALSE)</f>
        <v>1603020#1#16</v>
      </c>
    </row>
    <row r="879" spans="1:17" ht="17.100000000000001" customHeight="1" x14ac:dyDescent="0.2">
      <c r="A879" s="14">
        <v>876</v>
      </c>
      <c r="B879" s="14">
        <v>3098</v>
      </c>
      <c r="C879" s="14" t="s">
        <v>1854</v>
      </c>
      <c r="D879" s="14" t="s">
        <v>969</v>
      </c>
      <c r="E879" s="14">
        <v>6</v>
      </c>
      <c r="F879" s="18">
        <f t="shared" si="40"/>
        <v>5000</v>
      </c>
      <c r="G879" s="18">
        <f>INDEX(章节关卡!$D$4:$AA$123,掉落填表!B879-3000,(掉落填表!E879-1)*4+2)</f>
        <v>1603017</v>
      </c>
      <c r="H879" s="18">
        <f t="shared" si="41"/>
        <v>1</v>
      </c>
      <c r="L879" s="18">
        <f>INDEX(章节关卡!$D$4:$AA$123,掉落填表!B879-3000,(掉落填表!E879-1)*4+4)*$X$4</f>
        <v>0.5</v>
      </c>
      <c r="P879" s="18">
        <f t="shared" si="39"/>
        <v>30980006</v>
      </c>
      <c r="Q879" s="18" t="str">
        <f>G879&amp;"#"&amp;H879&amp;"#"&amp;VLOOKUP(G879,章节关卡!$AN$3:$AO$36,2,FALSE)</f>
        <v>1603017#1#16</v>
      </c>
    </row>
    <row r="880" spans="1:17" ht="17.100000000000001" customHeight="1" x14ac:dyDescent="0.2">
      <c r="A880" s="14">
        <v>877</v>
      </c>
      <c r="B880" s="14">
        <v>3099</v>
      </c>
      <c r="C880" s="14" t="s">
        <v>1855</v>
      </c>
      <c r="D880" s="14" t="s">
        <v>969</v>
      </c>
      <c r="E880" s="14">
        <v>1</v>
      </c>
      <c r="F880" s="18">
        <f t="shared" si="40"/>
        <v>10000</v>
      </c>
      <c r="G880" s="18">
        <f>INDEX(章节关卡!$D$4:$AA$123,掉落填表!B880-3000,(掉落填表!E880-1)*4+2)</f>
        <v>1401002</v>
      </c>
      <c r="H880" s="18">
        <f t="shared" si="41"/>
        <v>2250</v>
      </c>
      <c r="L880" s="18">
        <f>INDEX(章节关卡!$D$4:$AA$123,掉落填表!B880-3000,(掉落填表!E880-1)*4+4)*$X$4</f>
        <v>2250</v>
      </c>
      <c r="P880" s="18">
        <f t="shared" si="39"/>
        <v>30990001</v>
      </c>
      <c r="Q880" s="18" t="str">
        <f>G880&amp;"#"&amp;H880&amp;"#"&amp;VLOOKUP(G880,章节关卡!$AN$3:$AO$36,2,FALSE)</f>
        <v>1401002#2250#14</v>
      </c>
    </row>
    <row r="881" spans="1:17" ht="17.100000000000001" customHeight="1" x14ac:dyDescent="0.2">
      <c r="A881" s="14">
        <v>878</v>
      </c>
      <c r="B881" s="14">
        <v>3099</v>
      </c>
      <c r="C881" s="14" t="s">
        <v>1856</v>
      </c>
      <c r="D881" s="14" t="s">
        <v>969</v>
      </c>
      <c r="E881" s="14">
        <v>2</v>
      </c>
      <c r="F881" s="18">
        <f t="shared" si="40"/>
        <v>10000</v>
      </c>
      <c r="G881" s="18">
        <f>INDEX(章节关卡!$D$4:$AA$123,掉落填表!B881-3000,(掉落填表!E881-1)*4+2)</f>
        <v>1401003</v>
      </c>
      <c r="H881" s="18">
        <f t="shared" si="41"/>
        <v>600</v>
      </c>
      <c r="L881" s="18">
        <f>INDEX(章节关卡!$D$4:$AA$123,掉落填表!B881-3000,(掉落填表!E881-1)*4+4)*$X$4</f>
        <v>600</v>
      </c>
      <c r="P881" s="18">
        <f t="shared" si="39"/>
        <v>30990002</v>
      </c>
      <c r="Q881" s="18" t="str">
        <f>G881&amp;"#"&amp;H881&amp;"#"&amp;VLOOKUP(G881,章节关卡!$AN$3:$AO$36,2,FALSE)</f>
        <v>1401003#600#14</v>
      </c>
    </row>
    <row r="882" spans="1:17" ht="17.100000000000001" customHeight="1" x14ac:dyDescent="0.2">
      <c r="A882" s="14">
        <v>879</v>
      </c>
      <c r="B882" s="14">
        <v>3099</v>
      </c>
      <c r="C882" s="14" t="s">
        <v>1857</v>
      </c>
      <c r="D882" s="14" t="s">
        <v>969</v>
      </c>
      <c r="E882" s="14">
        <v>3</v>
      </c>
      <c r="F882" s="18">
        <f t="shared" si="40"/>
        <v>10000</v>
      </c>
      <c r="G882" s="18">
        <f>INDEX(章节关卡!$D$4:$AA$123,掉落填表!B882-3000,(掉落填表!E882-1)*4+2)</f>
        <v>1603006</v>
      </c>
      <c r="H882" s="18">
        <f t="shared" si="41"/>
        <v>50</v>
      </c>
      <c r="L882" s="18">
        <f>INDEX(章节关卡!$D$4:$AA$123,掉落填表!B882-3000,(掉落填表!E882-1)*4+4)*$X$4</f>
        <v>50</v>
      </c>
      <c r="P882" s="18">
        <f t="shared" si="39"/>
        <v>30990003</v>
      </c>
      <c r="Q882" s="18" t="str">
        <f>G882&amp;"#"&amp;H882&amp;"#"&amp;VLOOKUP(G882,章节关卡!$AN$3:$AO$36,2,FALSE)</f>
        <v>1603006#50#16</v>
      </c>
    </row>
    <row r="883" spans="1:17" ht="17.100000000000001" customHeight="1" x14ac:dyDescent="0.2">
      <c r="A883" s="14">
        <v>880</v>
      </c>
      <c r="B883" s="14">
        <v>3099</v>
      </c>
      <c r="C883" s="14" t="s">
        <v>1858</v>
      </c>
      <c r="D883" s="14" t="s">
        <v>969</v>
      </c>
      <c r="E883" s="14">
        <v>4</v>
      </c>
      <c r="F883" s="18">
        <f t="shared" si="40"/>
        <v>10000</v>
      </c>
      <c r="G883" s="18">
        <f>INDEX(章节关卡!$D$4:$AA$123,掉落填表!B883-3000,(掉落填表!E883-1)*4+2)</f>
        <v>1603014</v>
      </c>
      <c r="H883" s="18">
        <f t="shared" si="41"/>
        <v>5</v>
      </c>
      <c r="L883" s="18">
        <f>INDEX(章节关卡!$D$4:$AA$123,掉落填表!B883-3000,(掉落填表!E883-1)*4+4)*$X$4</f>
        <v>5</v>
      </c>
      <c r="P883" s="18">
        <f t="shared" si="39"/>
        <v>30990004</v>
      </c>
      <c r="Q883" s="18" t="str">
        <f>G883&amp;"#"&amp;H883&amp;"#"&amp;VLOOKUP(G883,章节关卡!$AN$3:$AO$36,2,FALSE)</f>
        <v>1603014#5#16</v>
      </c>
    </row>
    <row r="884" spans="1:17" ht="17.100000000000001" customHeight="1" x14ac:dyDescent="0.2">
      <c r="A884" s="14">
        <v>881</v>
      </c>
      <c r="B884" s="14">
        <v>3099</v>
      </c>
      <c r="C884" s="14" t="s">
        <v>1859</v>
      </c>
      <c r="D884" s="14" t="s">
        <v>969</v>
      </c>
      <c r="E884" s="14">
        <v>5</v>
      </c>
      <c r="F884" s="18">
        <f t="shared" si="40"/>
        <v>5000</v>
      </c>
      <c r="G884" s="18">
        <f>INDEX(章节关卡!$D$4:$AA$123,掉落填表!B884-3000,(掉落填表!E884-1)*4+2)</f>
        <v>1603021</v>
      </c>
      <c r="H884" s="18">
        <f t="shared" si="41"/>
        <v>1</v>
      </c>
      <c r="L884" s="18">
        <f>INDEX(章节关卡!$D$4:$AA$123,掉落填表!B884-3000,(掉落填表!E884-1)*4+4)*$X$4</f>
        <v>0.5</v>
      </c>
      <c r="P884" s="18">
        <f t="shared" si="39"/>
        <v>30990005</v>
      </c>
      <c r="Q884" s="18" t="str">
        <f>G884&amp;"#"&amp;H884&amp;"#"&amp;VLOOKUP(G884,章节关卡!$AN$3:$AO$36,2,FALSE)</f>
        <v>1603021#1#16</v>
      </c>
    </row>
    <row r="885" spans="1:17" ht="17.100000000000001" customHeight="1" x14ac:dyDescent="0.2">
      <c r="A885" s="14">
        <v>882</v>
      </c>
      <c r="B885" s="14">
        <v>3099</v>
      </c>
      <c r="C885" s="14" t="s">
        <v>1860</v>
      </c>
      <c r="D885" s="14" t="s">
        <v>969</v>
      </c>
      <c r="E885" s="14">
        <v>6</v>
      </c>
      <c r="F885" s="18">
        <f t="shared" si="40"/>
        <v>5000</v>
      </c>
      <c r="G885" s="18">
        <f>INDEX(章节关卡!$D$4:$AA$123,掉落填表!B885-3000,(掉落填表!E885-1)*4+2)</f>
        <v>1603017</v>
      </c>
      <c r="H885" s="18">
        <f t="shared" si="41"/>
        <v>1</v>
      </c>
      <c r="L885" s="18">
        <f>INDEX(章节关卡!$D$4:$AA$123,掉落填表!B885-3000,(掉落填表!E885-1)*4+4)*$X$4</f>
        <v>0.5</v>
      </c>
      <c r="P885" s="18">
        <f t="shared" si="39"/>
        <v>30990006</v>
      </c>
      <c r="Q885" s="18" t="str">
        <f>G885&amp;"#"&amp;H885&amp;"#"&amp;VLOOKUP(G885,章节关卡!$AN$3:$AO$36,2,FALSE)</f>
        <v>1603017#1#16</v>
      </c>
    </row>
    <row r="886" spans="1:17" ht="17.100000000000001" customHeight="1" x14ac:dyDescent="0.2">
      <c r="A886" s="14">
        <v>883</v>
      </c>
      <c r="B886" s="14">
        <v>3100</v>
      </c>
      <c r="C886" s="14" t="s">
        <v>1861</v>
      </c>
      <c r="D886" s="14" t="s">
        <v>969</v>
      </c>
      <c r="E886" s="14">
        <v>1</v>
      </c>
      <c r="F886" s="18">
        <f t="shared" si="40"/>
        <v>10000</v>
      </c>
      <c r="G886" s="18">
        <f>INDEX(章节关卡!$D$4:$AA$123,掉落填表!B886-3000,(掉落填表!E886-1)*4+2)</f>
        <v>1401002</v>
      </c>
      <c r="H886" s="18">
        <f t="shared" si="41"/>
        <v>2250</v>
      </c>
      <c r="L886" s="18">
        <f>INDEX(章节关卡!$D$4:$AA$123,掉落填表!B886-3000,(掉落填表!E886-1)*4+4)*$X$4</f>
        <v>2250</v>
      </c>
      <c r="P886" s="18">
        <f t="shared" si="39"/>
        <v>31000001</v>
      </c>
      <c r="Q886" s="18" t="str">
        <f>G886&amp;"#"&amp;H886&amp;"#"&amp;VLOOKUP(G886,章节关卡!$AN$3:$AO$36,2,FALSE)</f>
        <v>1401002#2250#14</v>
      </c>
    </row>
    <row r="887" spans="1:17" ht="17.100000000000001" customHeight="1" x14ac:dyDescent="0.2">
      <c r="A887" s="14">
        <v>884</v>
      </c>
      <c r="B887" s="14">
        <v>3100</v>
      </c>
      <c r="C887" s="14" t="s">
        <v>1862</v>
      </c>
      <c r="D887" s="14" t="s">
        <v>969</v>
      </c>
      <c r="E887" s="14">
        <v>2</v>
      </c>
      <c r="F887" s="18">
        <f t="shared" si="40"/>
        <v>10000</v>
      </c>
      <c r="G887" s="18">
        <f>INDEX(章节关卡!$D$4:$AA$123,掉落填表!B887-3000,(掉落填表!E887-1)*4+2)</f>
        <v>1401004</v>
      </c>
      <c r="H887" s="18">
        <f t="shared" si="41"/>
        <v>600</v>
      </c>
      <c r="L887" s="18">
        <f>INDEX(章节关卡!$D$4:$AA$123,掉落填表!B887-3000,(掉落填表!E887-1)*4+4)*$X$4</f>
        <v>600</v>
      </c>
      <c r="P887" s="18">
        <f t="shared" si="39"/>
        <v>31000002</v>
      </c>
      <c r="Q887" s="18" t="str">
        <f>G887&amp;"#"&amp;H887&amp;"#"&amp;VLOOKUP(G887,章节关卡!$AN$3:$AO$36,2,FALSE)</f>
        <v>1401004#600#14</v>
      </c>
    </row>
    <row r="888" spans="1:17" ht="17.100000000000001" customHeight="1" x14ac:dyDescent="0.2">
      <c r="A888" s="14">
        <v>885</v>
      </c>
      <c r="B888" s="14">
        <v>3100</v>
      </c>
      <c r="C888" s="14" t="s">
        <v>1863</v>
      </c>
      <c r="D888" s="14" t="s">
        <v>969</v>
      </c>
      <c r="E888" s="14">
        <v>3</v>
      </c>
      <c r="F888" s="18">
        <f t="shared" si="40"/>
        <v>10000</v>
      </c>
      <c r="G888" s="18">
        <f>INDEX(章节关卡!$D$4:$AA$123,掉落填表!B888-3000,(掉落填表!E888-1)*4+2)</f>
        <v>1603003</v>
      </c>
      <c r="H888" s="18">
        <f t="shared" si="41"/>
        <v>50</v>
      </c>
      <c r="L888" s="18">
        <f>INDEX(章节关卡!$D$4:$AA$123,掉落填表!B888-3000,(掉落填表!E888-1)*4+4)*$X$4</f>
        <v>50</v>
      </c>
      <c r="P888" s="18">
        <f t="shared" si="39"/>
        <v>31000003</v>
      </c>
      <c r="Q888" s="18" t="str">
        <f>G888&amp;"#"&amp;H888&amp;"#"&amp;VLOOKUP(G888,章节关卡!$AN$3:$AO$36,2,FALSE)</f>
        <v>1603003#50#16</v>
      </c>
    </row>
    <row r="889" spans="1:17" ht="17.100000000000001" customHeight="1" x14ac:dyDescent="0.2">
      <c r="A889" s="14">
        <v>886</v>
      </c>
      <c r="B889" s="14">
        <v>3100</v>
      </c>
      <c r="C889" s="14" t="s">
        <v>1864</v>
      </c>
      <c r="D889" s="14" t="s">
        <v>969</v>
      </c>
      <c r="E889" s="14">
        <v>4</v>
      </c>
      <c r="F889" s="18">
        <f t="shared" si="40"/>
        <v>10000</v>
      </c>
      <c r="G889" s="18">
        <f>INDEX(章节关卡!$D$4:$AA$123,掉落填表!B889-3000,(掉落填表!E889-1)*4+2)</f>
        <v>1603016</v>
      </c>
      <c r="H889" s="18">
        <f t="shared" si="41"/>
        <v>5</v>
      </c>
      <c r="L889" s="18">
        <f>INDEX(章节关卡!$D$4:$AA$123,掉落填表!B889-3000,(掉落填表!E889-1)*4+4)*$X$4</f>
        <v>5</v>
      </c>
      <c r="P889" s="18">
        <f t="shared" si="39"/>
        <v>31000004</v>
      </c>
      <c r="Q889" s="18" t="str">
        <f>G889&amp;"#"&amp;H889&amp;"#"&amp;VLOOKUP(G889,章节关卡!$AN$3:$AO$36,2,FALSE)</f>
        <v>1603016#5#16</v>
      </c>
    </row>
    <row r="890" spans="1:17" ht="17.100000000000001" customHeight="1" x14ac:dyDescent="0.2">
      <c r="A890" s="14">
        <v>887</v>
      </c>
      <c r="B890" s="14">
        <v>3100</v>
      </c>
      <c r="C890" s="14" t="s">
        <v>1865</v>
      </c>
      <c r="D890" s="14" t="s">
        <v>969</v>
      </c>
      <c r="E890" s="14">
        <v>5</v>
      </c>
      <c r="F890" s="18">
        <f t="shared" si="40"/>
        <v>5000</v>
      </c>
      <c r="G890" s="18">
        <f>INDEX(章节关卡!$D$4:$AA$123,掉落填表!B890-3000,(掉落填表!E890-1)*4+2)</f>
        <v>1603022</v>
      </c>
      <c r="H890" s="18">
        <f t="shared" si="41"/>
        <v>1</v>
      </c>
      <c r="L890" s="18">
        <f>INDEX(章节关卡!$D$4:$AA$123,掉落填表!B890-3000,(掉落填表!E890-1)*4+4)*$X$4</f>
        <v>0.5</v>
      </c>
      <c r="P890" s="18">
        <f t="shared" si="39"/>
        <v>31000005</v>
      </c>
      <c r="Q890" s="18" t="str">
        <f>G890&amp;"#"&amp;H890&amp;"#"&amp;VLOOKUP(G890,章节关卡!$AN$3:$AO$36,2,FALSE)</f>
        <v>1603022#1#16</v>
      </c>
    </row>
    <row r="891" spans="1:17" ht="17.100000000000001" customHeight="1" x14ac:dyDescent="0.2">
      <c r="A891" s="14">
        <v>888</v>
      </c>
      <c r="B891" s="14">
        <v>3100</v>
      </c>
      <c r="C891" s="14" t="s">
        <v>1866</v>
      </c>
      <c r="D891" s="14" t="s">
        <v>969</v>
      </c>
      <c r="E891" s="14">
        <v>6</v>
      </c>
      <c r="F891" s="18">
        <f t="shared" si="40"/>
        <v>5000</v>
      </c>
      <c r="G891" s="18">
        <f>INDEX(章节关卡!$D$4:$AA$123,掉落填表!B891-3000,(掉落填表!E891-1)*4+2)</f>
        <v>1603017</v>
      </c>
      <c r="H891" s="18">
        <f t="shared" si="41"/>
        <v>1</v>
      </c>
      <c r="L891" s="18">
        <f>INDEX(章节关卡!$D$4:$AA$123,掉落填表!B891-3000,(掉落填表!E891-1)*4+4)*$X$4</f>
        <v>0.5</v>
      </c>
      <c r="P891" s="18">
        <f t="shared" si="39"/>
        <v>31000006</v>
      </c>
      <c r="Q891" s="18" t="str">
        <f>G891&amp;"#"&amp;H891&amp;"#"&amp;VLOOKUP(G891,章节关卡!$AN$3:$AO$36,2,FALSE)</f>
        <v>1603017#1#16</v>
      </c>
    </row>
    <row r="892" spans="1:17" ht="17.100000000000001" customHeight="1" x14ac:dyDescent="0.2">
      <c r="A892" s="14">
        <v>889</v>
      </c>
      <c r="B892" s="14">
        <v>3101</v>
      </c>
      <c r="C892" s="14" t="s">
        <v>1867</v>
      </c>
      <c r="D892" s="14" t="s">
        <v>969</v>
      </c>
      <c r="E892" s="14">
        <v>1</v>
      </c>
      <c r="F892" s="18">
        <f t="shared" si="40"/>
        <v>10000</v>
      </c>
      <c r="G892" s="18">
        <f>INDEX(章节关卡!$D$4:$AA$123,掉落填表!B892-3000,(掉落填表!E892-1)*4+2)</f>
        <v>1401002</v>
      </c>
      <c r="H892" s="18">
        <f t="shared" si="41"/>
        <v>2250</v>
      </c>
      <c r="L892" s="18">
        <f>INDEX(章节关卡!$D$4:$AA$123,掉落填表!B892-3000,(掉落填表!E892-1)*4+4)*$X$4</f>
        <v>2250</v>
      </c>
      <c r="P892" s="18">
        <f t="shared" si="39"/>
        <v>31010001</v>
      </c>
      <c r="Q892" s="18" t="str">
        <f>G892&amp;"#"&amp;H892&amp;"#"&amp;VLOOKUP(G892,章节关卡!$AN$3:$AO$36,2,FALSE)</f>
        <v>1401002#2250#14</v>
      </c>
    </row>
    <row r="893" spans="1:17" ht="17.100000000000001" customHeight="1" x14ac:dyDescent="0.2">
      <c r="A893" s="14">
        <v>890</v>
      </c>
      <c r="B893" s="14">
        <v>3101</v>
      </c>
      <c r="C893" s="14" t="s">
        <v>1868</v>
      </c>
      <c r="D893" s="14" t="s">
        <v>969</v>
      </c>
      <c r="E893" s="14">
        <v>2</v>
      </c>
      <c r="F893" s="18">
        <f t="shared" si="40"/>
        <v>10000</v>
      </c>
      <c r="G893" s="18">
        <f>INDEX(章节关卡!$D$4:$AA$123,掉落填表!B893-3000,(掉落填表!E893-1)*4+2)</f>
        <v>1401003</v>
      </c>
      <c r="H893" s="18">
        <f t="shared" si="41"/>
        <v>600</v>
      </c>
      <c r="L893" s="18">
        <f>INDEX(章节关卡!$D$4:$AA$123,掉落填表!B893-3000,(掉落填表!E893-1)*4+4)*$X$4</f>
        <v>600</v>
      </c>
      <c r="P893" s="18">
        <f t="shared" si="39"/>
        <v>31010002</v>
      </c>
      <c r="Q893" s="18" t="str">
        <f>G893&amp;"#"&amp;H893&amp;"#"&amp;VLOOKUP(G893,章节关卡!$AN$3:$AO$36,2,FALSE)</f>
        <v>1401003#600#14</v>
      </c>
    </row>
    <row r="894" spans="1:17" ht="17.100000000000001" customHeight="1" x14ac:dyDescent="0.2">
      <c r="A894" s="14">
        <v>891</v>
      </c>
      <c r="B894" s="14">
        <v>3101</v>
      </c>
      <c r="C894" s="14" t="s">
        <v>1869</v>
      </c>
      <c r="D894" s="14" t="s">
        <v>969</v>
      </c>
      <c r="E894" s="14">
        <v>3</v>
      </c>
      <c r="F894" s="18">
        <f t="shared" si="40"/>
        <v>10000</v>
      </c>
      <c r="G894" s="18">
        <f>INDEX(章节关卡!$D$4:$AA$123,掉落填表!B894-3000,(掉落填表!E894-1)*4+2)</f>
        <v>1603006</v>
      </c>
      <c r="H894" s="18">
        <f t="shared" si="41"/>
        <v>50</v>
      </c>
      <c r="L894" s="18">
        <f>INDEX(章节关卡!$D$4:$AA$123,掉落填表!B894-3000,(掉落填表!E894-1)*4+4)*$X$4</f>
        <v>50</v>
      </c>
      <c r="P894" s="18">
        <f t="shared" si="39"/>
        <v>31010003</v>
      </c>
      <c r="Q894" s="18" t="str">
        <f>G894&amp;"#"&amp;H894&amp;"#"&amp;VLOOKUP(G894,章节关卡!$AN$3:$AO$36,2,FALSE)</f>
        <v>1603006#50#16</v>
      </c>
    </row>
    <row r="895" spans="1:17" ht="17.100000000000001" customHeight="1" x14ac:dyDescent="0.2">
      <c r="A895" s="14">
        <v>892</v>
      </c>
      <c r="B895" s="14">
        <v>3101</v>
      </c>
      <c r="C895" s="14" t="s">
        <v>1870</v>
      </c>
      <c r="D895" s="14" t="s">
        <v>969</v>
      </c>
      <c r="E895" s="14">
        <v>4</v>
      </c>
      <c r="F895" s="18">
        <f t="shared" si="40"/>
        <v>10000</v>
      </c>
      <c r="G895" s="18">
        <f>INDEX(章节关卡!$D$4:$AA$123,掉落填表!B895-3000,(掉落填表!E895-1)*4+2)</f>
        <v>1603008</v>
      </c>
      <c r="H895" s="18">
        <f t="shared" si="41"/>
        <v>5</v>
      </c>
      <c r="L895" s="18">
        <f>INDEX(章节关卡!$D$4:$AA$123,掉落填表!B895-3000,(掉落填表!E895-1)*4+4)*$X$4</f>
        <v>5</v>
      </c>
      <c r="P895" s="18">
        <f t="shared" si="39"/>
        <v>31010004</v>
      </c>
      <c r="Q895" s="18" t="str">
        <f>G895&amp;"#"&amp;H895&amp;"#"&amp;VLOOKUP(G895,章节关卡!$AN$3:$AO$36,2,FALSE)</f>
        <v>1603008#5#16</v>
      </c>
    </row>
    <row r="896" spans="1:17" ht="17.100000000000001" customHeight="1" x14ac:dyDescent="0.2">
      <c r="A896" s="14">
        <v>893</v>
      </c>
      <c r="B896" s="14">
        <v>3101</v>
      </c>
      <c r="C896" s="14" t="s">
        <v>1871</v>
      </c>
      <c r="D896" s="14" t="s">
        <v>969</v>
      </c>
      <c r="E896" s="14">
        <v>5</v>
      </c>
      <c r="F896" s="18">
        <f t="shared" si="40"/>
        <v>5000</v>
      </c>
      <c r="G896" s="18">
        <f>INDEX(章节关卡!$D$4:$AA$123,掉落填表!B896-3000,(掉落填表!E896-1)*4+2)</f>
        <v>1603018</v>
      </c>
      <c r="H896" s="18">
        <f t="shared" si="41"/>
        <v>1</v>
      </c>
      <c r="L896" s="18">
        <f>INDEX(章节关卡!$D$4:$AA$123,掉落填表!B896-3000,(掉落填表!E896-1)*4+4)*$X$4</f>
        <v>0.5</v>
      </c>
      <c r="P896" s="18">
        <f t="shared" si="39"/>
        <v>31010005</v>
      </c>
      <c r="Q896" s="18" t="str">
        <f>G896&amp;"#"&amp;H896&amp;"#"&amp;VLOOKUP(G896,章节关卡!$AN$3:$AO$36,2,FALSE)</f>
        <v>1603018#1#16</v>
      </c>
    </row>
    <row r="897" spans="1:17" ht="17.100000000000001" customHeight="1" x14ac:dyDescent="0.2">
      <c r="A897" s="14">
        <v>894</v>
      </c>
      <c r="B897" s="14">
        <v>3101</v>
      </c>
      <c r="C897" s="14" t="s">
        <v>1872</v>
      </c>
      <c r="D897" s="14" t="s">
        <v>969</v>
      </c>
      <c r="E897" s="14">
        <v>6</v>
      </c>
      <c r="F897" s="18">
        <f t="shared" si="40"/>
        <v>5000</v>
      </c>
      <c r="G897" s="18">
        <f>INDEX(章节关卡!$D$4:$AA$123,掉落填表!B897-3000,(掉落填表!E897-1)*4+2)</f>
        <v>1603017</v>
      </c>
      <c r="H897" s="18">
        <f t="shared" si="41"/>
        <v>1</v>
      </c>
      <c r="L897" s="18">
        <f>INDEX(章节关卡!$D$4:$AA$123,掉落填表!B897-3000,(掉落填表!E897-1)*4+4)*$X$4</f>
        <v>0.5</v>
      </c>
      <c r="P897" s="18">
        <f t="shared" si="39"/>
        <v>31010006</v>
      </c>
      <c r="Q897" s="18" t="str">
        <f>G897&amp;"#"&amp;H897&amp;"#"&amp;VLOOKUP(G897,章节关卡!$AN$3:$AO$36,2,FALSE)</f>
        <v>1603017#1#16</v>
      </c>
    </row>
    <row r="898" spans="1:17" ht="17.100000000000001" customHeight="1" x14ac:dyDescent="0.2">
      <c r="A898" s="14">
        <v>895</v>
      </c>
      <c r="B898" s="14">
        <v>3102</v>
      </c>
      <c r="C898" s="14" t="s">
        <v>1873</v>
      </c>
      <c r="D898" s="14" t="s">
        <v>969</v>
      </c>
      <c r="E898" s="14">
        <v>1</v>
      </c>
      <c r="F898" s="18">
        <f t="shared" si="40"/>
        <v>10000</v>
      </c>
      <c r="G898" s="18">
        <f>INDEX(章节关卡!$D$4:$AA$123,掉落填表!B898-3000,(掉落填表!E898-1)*4+2)</f>
        <v>1401002</v>
      </c>
      <c r="H898" s="18">
        <f t="shared" si="41"/>
        <v>2250</v>
      </c>
      <c r="L898" s="18">
        <f>INDEX(章节关卡!$D$4:$AA$123,掉落填表!B898-3000,(掉落填表!E898-1)*4+4)*$X$4</f>
        <v>2250</v>
      </c>
      <c r="P898" s="18">
        <f t="shared" si="39"/>
        <v>31020001</v>
      </c>
      <c r="Q898" s="18" t="str">
        <f>G898&amp;"#"&amp;H898&amp;"#"&amp;VLOOKUP(G898,章节关卡!$AN$3:$AO$36,2,FALSE)</f>
        <v>1401002#2250#14</v>
      </c>
    </row>
    <row r="899" spans="1:17" ht="17.100000000000001" customHeight="1" x14ac:dyDescent="0.2">
      <c r="A899" s="14">
        <v>896</v>
      </c>
      <c r="B899" s="14">
        <v>3102</v>
      </c>
      <c r="C899" s="14" t="s">
        <v>1874</v>
      </c>
      <c r="D899" s="14" t="s">
        <v>969</v>
      </c>
      <c r="E899" s="14">
        <v>2</v>
      </c>
      <c r="F899" s="18">
        <f t="shared" si="40"/>
        <v>10000</v>
      </c>
      <c r="G899" s="18">
        <f>INDEX(章节关卡!$D$4:$AA$123,掉落填表!B899-3000,(掉落填表!E899-1)*4+2)</f>
        <v>1401004</v>
      </c>
      <c r="H899" s="18">
        <f t="shared" si="41"/>
        <v>600</v>
      </c>
      <c r="L899" s="18">
        <f>INDEX(章节关卡!$D$4:$AA$123,掉落填表!B899-3000,(掉落填表!E899-1)*4+4)*$X$4</f>
        <v>600</v>
      </c>
      <c r="P899" s="18">
        <f t="shared" si="39"/>
        <v>31020002</v>
      </c>
      <c r="Q899" s="18" t="str">
        <f>G899&amp;"#"&amp;H899&amp;"#"&amp;VLOOKUP(G899,章节关卡!$AN$3:$AO$36,2,FALSE)</f>
        <v>1401004#600#14</v>
      </c>
    </row>
    <row r="900" spans="1:17" ht="17.100000000000001" customHeight="1" x14ac:dyDescent="0.2">
      <c r="A900" s="14">
        <v>897</v>
      </c>
      <c r="B900" s="14">
        <v>3102</v>
      </c>
      <c r="C900" s="14" t="s">
        <v>1875</v>
      </c>
      <c r="D900" s="14" t="s">
        <v>969</v>
      </c>
      <c r="E900" s="14">
        <v>3</v>
      </c>
      <c r="F900" s="18">
        <f t="shared" si="40"/>
        <v>10000</v>
      </c>
      <c r="G900" s="18">
        <f>INDEX(章节关卡!$D$4:$AA$123,掉落填表!B900-3000,(掉落填表!E900-1)*4+2)</f>
        <v>1603003</v>
      </c>
      <c r="H900" s="18">
        <f t="shared" si="41"/>
        <v>50</v>
      </c>
      <c r="L900" s="18">
        <f>INDEX(章节关卡!$D$4:$AA$123,掉落填表!B900-3000,(掉落填表!E900-1)*4+4)*$X$4</f>
        <v>50</v>
      </c>
      <c r="P900" s="18">
        <f t="shared" ref="P900:P963" si="42">B900*10000+E900</f>
        <v>31020003</v>
      </c>
      <c r="Q900" s="18" t="str">
        <f>G900&amp;"#"&amp;H900&amp;"#"&amp;VLOOKUP(G900,章节关卡!$AN$3:$AO$36,2,FALSE)</f>
        <v>1603003#50#16</v>
      </c>
    </row>
    <row r="901" spans="1:17" ht="17.100000000000001" customHeight="1" x14ac:dyDescent="0.2">
      <c r="A901" s="14">
        <v>898</v>
      </c>
      <c r="B901" s="14">
        <v>3102</v>
      </c>
      <c r="C901" s="14" t="s">
        <v>1876</v>
      </c>
      <c r="D901" s="14" t="s">
        <v>969</v>
      </c>
      <c r="E901" s="14">
        <v>4</v>
      </c>
      <c r="F901" s="18">
        <f t="shared" ref="F901:F964" si="43">IF(L901&lt;1,INT(L901*10000),10000)</f>
        <v>10000</v>
      </c>
      <c r="G901" s="18">
        <f>INDEX(章节关卡!$D$4:$AA$123,掉落填表!B901-3000,(掉落填表!E901-1)*4+2)</f>
        <v>1603010</v>
      </c>
      <c r="H901" s="18">
        <f t="shared" ref="H901:H964" si="44">IF(F901&lt;10000,1,INT(L901))</f>
        <v>5</v>
      </c>
      <c r="L901" s="18">
        <f>INDEX(章节关卡!$D$4:$AA$123,掉落填表!B901-3000,(掉落填表!E901-1)*4+4)*$X$4</f>
        <v>5</v>
      </c>
      <c r="P901" s="18">
        <f t="shared" si="42"/>
        <v>31020004</v>
      </c>
      <c r="Q901" s="18" t="str">
        <f>G901&amp;"#"&amp;H901&amp;"#"&amp;VLOOKUP(G901,章节关卡!$AN$3:$AO$36,2,FALSE)</f>
        <v>1603010#5#16</v>
      </c>
    </row>
    <row r="902" spans="1:17" ht="17.100000000000001" customHeight="1" x14ac:dyDescent="0.2">
      <c r="A902" s="14">
        <v>899</v>
      </c>
      <c r="B902" s="14">
        <v>3102</v>
      </c>
      <c r="C902" s="14" t="s">
        <v>1877</v>
      </c>
      <c r="D902" s="14" t="s">
        <v>969</v>
      </c>
      <c r="E902" s="14">
        <v>5</v>
      </c>
      <c r="F902" s="18">
        <f t="shared" si="43"/>
        <v>5000</v>
      </c>
      <c r="G902" s="18">
        <f>INDEX(章节关卡!$D$4:$AA$123,掉落填表!B902-3000,(掉落填表!E902-1)*4+2)</f>
        <v>1603019</v>
      </c>
      <c r="H902" s="18">
        <f t="shared" si="44"/>
        <v>1</v>
      </c>
      <c r="L902" s="18">
        <f>INDEX(章节关卡!$D$4:$AA$123,掉落填表!B902-3000,(掉落填表!E902-1)*4+4)*$X$4</f>
        <v>0.5</v>
      </c>
      <c r="P902" s="18">
        <f t="shared" si="42"/>
        <v>31020005</v>
      </c>
      <c r="Q902" s="18" t="str">
        <f>G902&amp;"#"&amp;H902&amp;"#"&amp;VLOOKUP(G902,章节关卡!$AN$3:$AO$36,2,FALSE)</f>
        <v>1603019#1#16</v>
      </c>
    </row>
    <row r="903" spans="1:17" ht="17.100000000000001" customHeight="1" x14ac:dyDescent="0.2">
      <c r="A903" s="14">
        <v>900</v>
      </c>
      <c r="B903" s="14">
        <v>3102</v>
      </c>
      <c r="C903" s="14" t="s">
        <v>1878</v>
      </c>
      <c r="D903" s="14" t="s">
        <v>969</v>
      </c>
      <c r="E903" s="14">
        <v>6</v>
      </c>
      <c r="F903" s="18">
        <f t="shared" si="43"/>
        <v>5000</v>
      </c>
      <c r="G903" s="18">
        <f>INDEX(章节关卡!$D$4:$AA$123,掉落填表!B903-3000,(掉落填表!E903-1)*4+2)</f>
        <v>1603017</v>
      </c>
      <c r="H903" s="18">
        <f t="shared" si="44"/>
        <v>1</v>
      </c>
      <c r="L903" s="18">
        <f>INDEX(章节关卡!$D$4:$AA$123,掉落填表!B903-3000,(掉落填表!E903-1)*4+4)*$X$4</f>
        <v>0.5</v>
      </c>
      <c r="P903" s="18">
        <f t="shared" si="42"/>
        <v>31020006</v>
      </c>
      <c r="Q903" s="18" t="str">
        <f>G903&amp;"#"&amp;H903&amp;"#"&amp;VLOOKUP(G903,章节关卡!$AN$3:$AO$36,2,FALSE)</f>
        <v>1603017#1#16</v>
      </c>
    </row>
    <row r="904" spans="1:17" ht="17.100000000000001" customHeight="1" x14ac:dyDescent="0.2">
      <c r="A904" s="14">
        <v>901</v>
      </c>
      <c r="B904" s="14">
        <v>3103</v>
      </c>
      <c r="C904" s="14" t="s">
        <v>1879</v>
      </c>
      <c r="D904" s="14" t="s">
        <v>969</v>
      </c>
      <c r="E904" s="14">
        <v>1</v>
      </c>
      <c r="F904" s="18">
        <f t="shared" si="43"/>
        <v>10000</v>
      </c>
      <c r="G904" s="18">
        <f>INDEX(章节关卡!$D$4:$AA$123,掉落填表!B904-3000,(掉落填表!E904-1)*4+2)</f>
        <v>1401002</v>
      </c>
      <c r="H904" s="18">
        <f t="shared" si="44"/>
        <v>2250</v>
      </c>
      <c r="L904" s="18">
        <f>INDEX(章节关卡!$D$4:$AA$123,掉落填表!B904-3000,(掉落填表!E904-1)*4+4)*$X$4</f>
        <v>2250</v>
      </c>
      <c r="P904" s="18">
        <f t="shared" si="42"/>
        <v>31030001</v>
      </c>
      <c r="Q904" s="18" t="str">
        <f>G904&amp;"#"&amp;H904&amp;"#"&amp;VLOOKUP(G904,章节关卡!$AN$3:$AO$36,2,FALSE)</f>
        <v>1401002#2250#14</v>
      </c>
    </row>
    <row r="905" spans="1:17" ht="17.100000000000001" customHeight="1" x14ac:dyDescent="0.2">
      <c r="A905" s="14">
        <v>902</v>
      </c>
      <c r="B905" s="14">
        <v>3103</v>
      </c>
      <c r="C905" s="14" t="s">
        <v>1880</v>
      </c>
      <c r="D905" s="14" t="s">
        <v>969</v>
      </c>
      <c r="E905" s="14">
        <v>2</v>
      </c>
      <c r="F905" s="18">
        <f t="shared" si="43"/>
        <v>10000</v>
      </c>
      <c r="G905" s="18">
        <f>INDEX(章节关卡!$D$4:$AA$123,掉落填表!B905-3000,(掉落填表!E905-1)*4+2)</f>
        <v>1603006</v>
      </c>
      <c r="H905" s="18">
        <f t="shared" si="44"/>
        <v>50</v>
      </c>
      <c r="L905" s="18">
        <f>INDEX(章节关卡!$D$4:$AA$123,掉落填表!B905-3000,(掉落填表!E905-1)*4+4)*$X$4</f>
        <v>50</v>
      </c>
      <c r="P905" s="18">
        <f t="shared" si="42"/>
        <v>31030002</v>
      </c>
      <c r="Q905" s="18" t="str">
        <f>G905&amp;"#"&amp;H905&amp;"#"&amp;VLOOKUP(G905,章节关卡!$AN$3:$AO$36,2,FALSE)</f>
        <v>1603006#50#16</v>
      </c>
    </row>
    <row r="906" spans="1:17" ht="17.100000000000001" customHeight="1" x14ac:dyDescent="0.2">
      <c r="A906" s="14">
        <v>903</v>
      </c>
      <c r="B906" s="14">
        <v>3103</v>
      </c>
      <c r="C906" s="14" t="s">
        <v>1881</v>
      </c>
      <c r="D906" s="14" t="s">
        <v>969</v>
      </c>
      <c r="E906" s="14">
        <v>3</v>
      </c>
      <c r="F906" s="18">
        <f t="shared" si="43"/>
        <v>10000</v>
      </c>
      <c r="G906" s="18">
        <f>INDEX(章节关卡!$D$4:$AA$123,掉落填表!B906-3000,(掉落填表!E906-1)*4+2)</f>
        <v>1603006</v>
      </c>
      <c r="H906" s="18">
        <f t="shared" si="44"/>
        <v>50</v>
      </c>
      <c r="L906" s="18">
        <f>INDEX(章节关卡!$D$4:$AA$123,掉落填表!B906-3000,(掉落填表!E906-1)*4+4)*$X$4</f>
        <v>50</v>
      </c>
      <c r="P906" s="18">
        <f t="shared" si="42"/>
        <v>31030003</v>
      </c>
      <c r="Q906" s="18" t="str">
        <f>G906&amp;"#"&amp;H906&amp;"#"&amp;VLOOKUP(G906,章节关卡!$AN$3:$AO$36,2,FALSE)</f>
        <v>1603006#50#16</v>
      </c>
    </row>
    <row r="907" spans="1:17" ht="17.100000000000001" customHeight="1" x14ac:dyDescent="0.2">
      <c r="A907" s="14">
        <v>904</v>
      </c>
      <c r="B907" s="14">
        <v>3103</v>
      </c>
      <c r="C907" s="14" t="s">
        <v>1882</v>
      </c>
      <c r="D907" s="14" t="s">
        <v>969</v>
      </c>
      <c r="E907" s="14">
        <v>4</v>
      </c>
      <c r="F907" s="18">
        <f t="shared" si="43"/>
        <v>10000</v>
      </c>
      <c r="G907" s="18">
        <f>INDEX(章节关卡!$D$4:$AA$123,掉落填表!B907-3000,(掉落填表!E907-1)*4+2)</f>
        <v>1603016</v>
      </c>
      <c r="H907" s="18">
        <f t="shared" si="44"/>
        <v>5</v>
      </c>
      <c r="L907" s="18">
        <f>INDEX(章节关卡!$D$4:$AA$123,掉落填表!B907-3000,(掉落填表!E907-1)*4+4)*$X$4</f>
        <v>5</v>
      </c>
      <c r="P907" s="18">
        <f t="shared" si="42"/>
        <v>31030004</v>
      </c>
      <c r="Q907" s="18" t="str">
        <f>G907&amp;"#"&amp;H907&amp;"#"&amp;VLOOKUP(G907,章节关卡!$AN$3:$AO$36,2,FALSE)</f>
        <v>1603016#5#16</v>
      </c>
    </row>
    <row r="908" spans="1:17" ht="17.100000000000001" customHeight="1" x14ac:dyDescent="0.2">
      <c r="A908" s="14">
        <v>905</v>
      </c>
      <c r="B908" s="14">
        <v>3103</v>
      </c>
      <c r="C908" s="14" t="s">
        <v>1883</v>
      </c>
      <c r="D908" s="14" t="s">
        <v>969</v>
      </c>
      <c r="E908" s="14">
        <v>5</v>
      </c>
      <c r="F908" s="18">
        <f t="shared" si="43"/>
        <v>5000</v>
      </c>
      <c r="G908" s="18">
        <f>INDEX(章节关卡!$D$4:$AA$123,掉落填表!B908-3000,(掉落填表!E908-1)*4+2)</f>
        <v>1603020</v>
      </c>
      <c r="H908" s="18">
        <f t="shared" si="44"/>
        <v>1</v>
      </c>
      <c r="L908" s="18">
        <f>INDEX(章节关卡!$D$4:$AA$123,掉落填表!B908-3000,(掉落填表!E908-1)*4+4)*$X$4</f>
        <v>0.5</v>
      </c>
      <c r="P908" s="18">
        <f t="shared" si="42"/>
        <v>31030005</v>
      </c>
      <c r="Q908" s="18" t="str">
        <f>G908&amp;"#"&amp;H908&amp;"#"&amp;VLOOKUP(G908,章节关卡!$AN$3:$AO$36,2,FALSE)</f>
        <v>1603020#1#16</v>
      </c>
    </row>
    <row r="909" spans="1:17" ht="17.100000000000001" customHeight="1" x14ac:dyDescent="0.2">
      <c r="A909" s="14">
        <v>906</v>
      </c>
      <c r="B909" s="14">
        <v>3103</v>
      </c>
      <c r="C909" s="14" t="s">
        <v>1884</v>
      </c>
      <c r="D909" s="14" t="s">
        <v>969</v>
      </c>
      <c r="E909" s="14">
        <v>6</v>
      </c>
      <c r="F909" s="18">
        <f t="shared" si="43"/>
        <v>5000</v>
      </c>
      <c r="G909" s="18">
        <f>INDEX(章节关卡!$D$4:$AA$123,掉落填表!B909-3000,(掉落填表!E909-1)*4+2)</f>
        <v>1603017</v>
      </c>
      <c r="H909" s="18">
        <f t="shared" si="44"/>
        <v>1</v>
      </c>
      <c r="L909" s="18">
        <f>INDEX(章节关卡!$D$4:$AA$123,掉落填表!B909-3000,(掉落填表!E909-1)*4+4)*$X$4</f>
        <v>0.5</v>
      </c>
      <c r="P909" s="18">
        <f t="shared" si="42"/>
        <v>31030006</v>
      </c>
      <c r="Q909" s="18" t="str">
        <f>G909&amp;"#"&amp;H909&amp;"#"&amp;VLOOKUP(G909,章节关卡!$AN$3:$AO$36,2,FALSE)</f>
        <v>1603017#1#16</v>
      </c>
    </row>
    <row r="910" spans="1:17" ht="17.100000000000001" customHeight="1" x14ac:dyDescent="0.2">
      <c r="A910" s="14">
        <v>907</v>
      </c>
      <c r="B910" s="14">
        <v>3104</v>
      </c>
      <c r="C910" s="14" t="s">
        <v>1885</v>
      </c>
      <c r="D910" s="14" t="s">
        <v>969</v>
      </c>
      <c r="E910" s="14">
        <v>1</v>
      </c>
      <c r="F910" s="18">
        <f t="shared" si="43"/>
        <v>10000</v>
      </c>
      <c r="G910" s="18">
        <f>INDEX(章节关卡!$D$4:$AA$123,掉落填表!B910-3000,(掉落填表!E910-1)*4+2)</f>
        <v>1401002</v>
      </c>
      <c r="H910" s="18">
        <f t="shared" si="44"/>
        <v>2250</v>
      </c>
      <c r="L910" s="18">
        <f>INDEX(章节关卡!$D$4:$AA$123,掉落填表!B910-3000,(掉落填表!E910-1)*4+4)*$X$4</f>
        <v>2250</v>
      </c>
      <c r="P910" s="18">
        <f t="shared" si="42"/>
        <v>31040001</v>
      </c>
      <c r="Q910" s="18" t="str">
        <f>G910&amp;"#"&amp;H910&amp;"#"&amp;VLOOKUP(G910,章节关卡!$AN$3:$AO$36,2,FALSE)</f>
        <v>1401002#2250#14</v>
      </c>
    </row>
    <row r="911" spans="1:17" ht="17.100000000000001" customHeight="1" x14ac:dyDescent="0.2">
      <c r="A911" s="14">
        <v>908</v>
      </c>
      <c r="B911" s="14">
        <v>3104</v>
      </c>
      <c r="C911" s="14" t="s">
        <v>1886</v>
      </c>
      <c r="D911" s="14" t="s">
        <v>969</v>
      </c>
      <c r="E911" s="14">
        <v>2</v>
      </c>
      <c r="F911" s="18">
        <f t="shared" si="43"/>
        <v>10000</v>
      </c>
      <c r="G911" s="18">
        <f>INDEX(章节关卡!$D$4:$AA$123,掉落填表!B911-3000,(掉落填表!E911-1)*4+2)</f>
        <v>1401004</v>
      </c>
      <c r="H911" s="18">
        <f t="shared" si="44"/>
        <v>600</v>
      </c>
      <c r="L911" s="18">
        <f>INDEX(章节关卡!$D$4:$AA$123,掉落填表!B911-3000,(掉落填表!E911-1)*4+4)*$X$4</f>
        <v>600</v>
      </c>
      <c r="P911" s="18">
        <f t="shared" si="42"/>
        <v>31040002</v>
      </c>
      <c r="Q911" s="18" t="str">
        <f>G911&amp;"#"&amp;H911&amp;"#"&amp;VLOOKUP(G911,章节关卡!$AN$3:$AO$36,2,FALSE)</f>
        <v>1401004#600#14</v>
      </c>
    </row>
    <row r="912" spans="1:17" ht="17.100000000000001" customHeight="1" x14ac:dyDescent="0.2">
      <c r="A912" s="14">
        <v>909</v>
      </c>
      <c r="B912" s="14">
        <v>3104</v>
      </c>
      <c r="C912" s="14" t="s">
        <v>1887</v>
      </c>
      <c r="D912" s="14" t="s">
        <v>969</v>
      </c>
      <c r="E912" s="14">
        <v>3</v>
      </c>
      <c r="F912" s="18">
        <f t="shared" si="43"/>
        <v>10000</v>
      </c>
      <c r="G912" s="18">
        <f>INDEX(章节关卡!$D$4:$AA$123,掉落填表!B912-3000,(掉落填表!E912-1)*4+2)</f>
        <v>1401003</v>
      </c>
      <c r="H912" s="18">
        <f t="shared" si="44"/>
        <v>600</v>
      </c>
      <c r="L912" s="18">
        <f>INDEX(章节关卡!$D$4:$AA$123,掉落填表!B912-3000,(掉落填表!E912-1)*4+4)*$X$4</f>
        <v>600</v>
      </c>
      <c r="P912" s="18">
        <f t="shared" si="42"/>
        <v>31040003</v>
      </c>
      <c r="Q912" s="18" t="str">
        <f>G912&amp;"#"&amp;H912&amp;"#"&amp;VLOOKUP(G912,章节关卡!$AN$3:$AO$36,2,FALSE)</f>
        <v>1401003#600#14</v>
      </c>
    </row>
    <row r="913" spans="1:17" ht="17.100000000000001" customHeight="1" x14ac:dyDescent="0.2">
      <c r="A913" s="14">
        <v>910</v>
      </c>
      <c r="B913" s="14">
        <v>3104</v>
      </c>
      <c r="C913" s="14" t="s">
        <v>1888</v>
      </c>
      <c r="D913" s="14" t="s">
        <v>969</v>
      </c>
      <c r="E913" s="14">
        <v>4</v>
      </c>
      <c r="F913" s="18">
        <f t="shared" si="43"/>
        <v>10000</v>
      </c>
      <c r="G913" s="18">
        <f>INDEX(章节关卡!$D$4:$AA$123,掉落填表!B913-3000,(掉落填表!E913-1)*4+2)</f>
        <v>1603014</v>
      </c>
      <c r="H913" s="18">
        <f t="shared" si="44"/>
        <v>5</v>
      </c>
      <c r="L913" s="18">
        <f>INDEX(章节关卡!$D$4:$AA$123,掉落填表!B913-3000,(掉落填表!E913-1)*4+4)*$X$4</f>
        <v>5</v>
      </c>
      <c r="P913" s="18">
        <f t="shared" si="42"/>
        <v>31040004</v>
      </c>
      <c r="Q913" s="18" t="str">
        <f>G913&amp;"#"&amp;H913&amp;"#"&amp;VLOOKUP(G913,章节关卡!$AN$3:$AO$36,2,FALSE)</f>
        <v>1603014#5#16</v>
      </c>
    </row>
    <row r="914" spans="1:17" ht="17.100000000000001" customHeight="1" x14ac:dyDescent="0.2">
      <c r="A914" s="14">
        <v>911</v>
      </c>
      <c r="B914" s="14">
        <v>3104</v>
      </c>
      <c r="C914" s="14" t="s">
        <v>1889</v>
      </c>
      <c r="D914" s="14" t="s">
        <v>969</v>
      </c>
      <c r="E914" s="14">
        <v>5</v>
      </c>
      <c r="F914" s="18">
        <f t="shared" si="43"/>
        <v>5000</v>
      </c>
      <c r="G914" s="18">
        <f>INDEX(章节关卡!$D$4:$AA$123,掉落填表!B914-3000,(掉落填表!E914-1)*4+2)</f>
        <v>1603021</v>
      </c>
      <c r="H914" s="18">
        <f t="shared" si="44"/>
        <v>1</v>
      </c>
      <c r="L914" s="18">
        <f>INDEX(章节关卡!$D$4:$AA$123,掉落填表!B914-3000,(掉落填表!E914-1)*4+4)*$X$4</f>
        <v>0.5</v>
      </c>
      <c r="P914" s="18">
        <f t="shared" si="42"/>
        <v>31040005</v>
      </c>
      <c r="Q914" s="18" t="str">
        <f>G914&amp;"#"&amp;H914&amp;"#"&amp;VLOOKUP(G914,章节关卡!$AN$3:$AO$36,2,FALSE)</f>
        <v>1603021#1#16</v>
      </c>
    </row>
    <row r="915" spans="1:17" ht="17.100000000000001" customHeight="1" x14ac:dyDescent="0.2">
      <c r="A915" s="14">
        <v>912</v>
      </c>
      <c r="B915" s="14">
        <v>3104</v>
      </c>
      <c r="C915" s="14" t="s">
        <v>1890</v>
      </c>
      <c r="D915" s="14" t="s">
        <v>969</v>
      </c>
      <c r="E915" s="14">
        <v>6</v>
      </c>
      <c r="F915" s="18">
        <f t="shared" si="43"/>
        <v>5000</v>
      </c>
      <c r="G915" s="18">
        <f>INDEX(章节关卡!$D$4:$AA$123,掉落填表!B915-3000,(掉落填表!E915-1)*4+2)</f>
        <v>1603017</v>
      </c>
      <c r="H915" s="18">
        <f t="shared" si="44"/>
        <v>1</v>
      </c>
      <c r="L915" s="18">
        <f>INDEX(章节关卡!$D$4:$AA$123,掉落填表!B915-3000,(掉落填表!E915-1)*4+4)*$X$4</f>
        <v>0.5</v>
      </c>
      <c r="P915" s="18">
        <f t="shared" si="42"/>
        <v>31040006</v>
      </c>
      <c r="Q915" s="18" t="str">
        <f>G915&amp;"#"&amp;H915&amp;"#"&amp;VLOOKUP(G915,章节关卡!$AN$3:$AO$36,2,FALSE)</f>
        <v>1603017#1#16</v>
      </c>
    </row>
    <row r="916" spans="1:17" ht="17.100000000000001" customHeight="1" x14ac:dyDescent="0.2">
      <c r="A916" s="14">
        <v>913</v>
      </c>
      <c r="B916" s="14">
        <v>3105</v>
      </c>
      <c r="C916" s="14" t="s">
        <v>1891</v>
      </c>
      <c r="D916" s="14" t="s">
        <v>969</v>
      </c>
      <c r="E916" s="14">
        <v>1</v>
      </c>
      <c r="F916" s="18">
        <f t="shared" si="43"/>
        <v>10000</v>
      </c>
      <c r="G916" s="18">
        <f>INDEX(章节关卡!$D$4:$AA$123,掉落填表!B916-3000,(掉落填表!E916-1)*4+2)</f>
        <v>1401002</v>
      </c>
      <c r="H916" s="18">
        <f t="shared" si="44"/>
        <v>2250</v>
      </c>
      <c r="L916" s="18">
        <f>INDEX(章节关卡!$D$4:$AA$123,掉落填表!B916-3000,(掉落填表!E916-1)*4+4)*$X$4</f>
        <v>2250</v>
      </c>
      <c r="P916" s="18">
        <f t="shared" si="42"/>
        <v>31050001</v>
      </c>
      <c r="Q916" s="18" t="str">
        <f>G916&amp;"#"&amp;H916&amp;"#"&amp;VLOOKUP(G916,章节关卡!$AN$3:$AO$36,2,FALSE)</f>
        <v>1401002#2250#14</v>
      </c>
    </row>
    <row r="917" spans="1:17" ht="17.100000000000001" customHeight="1" x14ac:dyDescent="0.2">
      <c r="A917" s="14">
        <v>914</v>
      </c>
      <c r="B917" s="14">
        <v>3105</v>
      </c>
      <c r="C917" s="14" t="s">
        <v>1892</v>
      </c>
      <c r="D917" s="14" t="s">
        <v>969</v>
      </c>
      <c r="E917" s="14">
        <v>2</v>
      </c>
      <c r="F917" s="18">
        <f t="shared" si="43"/>
        <v>10000</v>
      </c>
      <c r="G917" s="18">
        <f>INDEX(章节关卡!$D$4:$AA$123,掉落填表!B917-3000,(掉落填表!E917-1)*4+2)</f>
        <v>1603003</v>
      </c>
      <c r="H917" s="18">
        <f t="shared" si="44"/>
        <v>50</v>
      </c>
      <c r="L917" s="18">
        <f>INDEX(章节关卡!$D$4:$AA$123,掉落填表!B917-3000,(掉落填表!E917-1)*4+4)*$X$4</f>
        <v>50</v>
      </c>
      <c r="P917" s="18">
        <f t="shared" si="42"/>
        <v>31050002</v>
      </c>
      <c r="Q917" s="18" t="str">
        <f>G917&amp;"#"&amp;H917&amp;"#"&amp;VLOOKUP(G917,章节关卡!$AN$3:$AO$36,2,FALSE)</f>
        <v>1603003#50#16</v>
      </c>
    </row>
    <row r="918" spans="1:17" ht="17.100000000000001" customHeight="1" x14ac:dyDescent="0.2">
      <c r="A918" s="14">
        <v>915</v>
      </c>
      <c r="B918" s="14">
        <v>3105</v>
      </c>
      <c r="C918" s="14" t="s">
        <v>1893</v>
      </c>
      <c r="D918" s="14" t="s">
        <v>969</v>
      </c>
      <c r="E918" s="14">
        <v>3</v>
      </c>
      <c r="F918" s="18">
        <f t="shared" si="43"/>
        <v>10000</v>
      </c>
      <c r="G918" s="18">
        <f>INDEX(章节关卡!$D$4:$AA$123,掉落填表!B918-3000,(掉落填表!E918-1)*4+2)</f>
        <v>1603006</v>
      </c>
      <c r="H918" s="18">
        <f t="shared" si="44"/>
        <v>50</v>
      </c>
      <c r="L918" s="18">
        <f>INDEX(章节关卡!$D$4:$AA$123,掉落填表!B918-3000,(掉落填表!E918-1)*4+4)*$X$4</f>
        <v>50</v>
      </c>
      <c r="P918" s="18">
        <f t="shared" si="42"/>
        <v>31050003</v>
      </c>
      <c r="Q918" s="18" t="str">
        <f>G918&amp;"#"&amp;H918&amp;"#"&amp;VLOOKUP(G918,章节关卡!$AN$3:$AO$36,2,FALSE)</f>
        <v>1603006#50#16</v>
      </c>
    </row>
    <row r="919" spans="1:17" ht="17.100000000000001" customHeight="1" x14ac:dyDescent="0.2">
      <c r="A919" s="14">
        <v>916</v>
      </c>
      <c r="B919" s="14">
        <v>3105</v>
      </c>
      <c r="C919" s="14" t="s">
        <v>1894</v>
      </c>
      <c r="D919" s="14" t="s">
        <v>969</v>
      </c>
      <c r="E919" s="14">
        <v>4</v>
      </c>
      <c r="F919" s="18">
        <f t="shared" si="43"/>
        <v>10000</v>
      </c>
      <c r="G919" s="18">
        <f>INDEX(章节关卡!$D$4:$AA$123,掉落填表!B919-3000,(掉落填表!E919-1)*4+2)</f>
        <v>1603012</v>
      </c>
      <c r="H919" s="18">
        <f t="shared" si="44"/>
        <v>5</v>
      </c>
      <c r="L919" s="18">
        <f>INDEX(章节关卡!$D$4:$AA$123,掉落填表!B919-3000,(掉落填表!E919-1)*4+4)*$X$4</f>
        <v>5</v>
      </c>
      <c r="P919" s="18">
        <f t="shared" si="42"/>
        <v>31050004</v>
      </c>
      <c r="Q919" s="18" t="str">
        <f>G919&amp;"#"&amp;H919&amp;"#"&amp;VLOOKUP(G919,章节关卡!$AN$3:$AO$36,2,FALSE)</f>
        <v>1603012#5#16</v>
      </c>
    </row>
    <row r="920" spans="1:17" ht="17.100000000000001" customHeight="1" x14ac:dyDescent="0.2">
      <c r="A920" s="14">
        <v>917</v>
      </c>
      <c r="B920" s="14">
        <v>3105</v>
      </c>
      <c r="C920" s="14" t="s">
        <v>1895</v>
      </c>
      <c r="D920" s="14" t="s">
        <v>969</v>
      </c>
      <c r="E920" s="14">
        <v>5</v>
      </c>
      <c r="F920" s="18">
        <f t="shared" si="43"/>
        <v>5000</v>
      </c>
      <c r="G920" s="18">
        <f>INDEX(章节关卡!$D$4:$AA$123,掉落填表!B920-3000,(掉落填表!E920-1)*4+2)</f>
        <v>1603022</v>
      </c>
      <c r="H920" s="18">
        <f t="shared" si="44"/>
        <v>1</v>
      </c>
      <c r="L920" s="18">
        <f>INDEX(章节关卡!$D$4:$AA$123,掉落填表!B920-3000,(掉落填表!E920-1)*4+4)*$X$4</f>
        <v>0.5</v>
      </c>
      <c r="P920" s="18">
        <f t="shared" si="42"/>
        <v>31050005</v>
      </c>
      <c r="Q920" s="18" t="str">
        <f>G920&amp;"#"&amp;H920&amp;"#"&amp;VLOOKUP(G920,章节关卡!$AN$3:$AO$36,2,FALSE)</f>
        <v>1603022#1#16</v>
      </c>
    </row>
    <row r="921" spans="1:17" ht="17.100000000000001" customHeight="1" x14ac:dyDescent="0.2">
      <c r="A921" s="14">
        <v>918</v>
      </c>
      <c r="B921" s="14">
        <v>3105</v>
      </c>
      <c r="C921" s="14" t="s">
        <v>1896</v>
      </c>
      <c r="D921" s="14" t="s">
        <v>969</v>
      </c>
      <c r="E921" s="14">
        <v>6</v>
      </c>
      <c r="F921" s="18">
        <f t="shared" si="43"/>
        <v>5000</v>
      </c>
      <c r="G921" s="18">
        <f>INDEX(章节关卡!$D$4:$AA$123,掉落填表!B921-3000,(掉落填表!E921-1)*4+2)</f>
        <v>1603017</v>
      </c>
      <c r="H921" s="18">
        <f t="shared" si="44"/>
        <v>1</v>
      </c>
      <c r="L921" s="18">
        <f>INDEX(章节关卡!$D$4:$AA$123,掉落填表!B921-3000,(掉落填表!E921-1)*4+4)*$X$4</f>
        <v>0.5</v>
      </c>
      <c r="P921" s="18">
        <f t="shared" si="42"/>
        <v>31050006</v>
      </c>
      <c r="Q921" s="18" t="str">
        <f>G921&amp;"#"&amp;H921&amp;"#"&amp;VLOOKUP(G921,章节关卡!$AN$3:$AO$36,2,FALSE)</f>
        <v>1603017#1#16</v>
      </c>
    </row>
    <row r="922" spans="1:17" ht="17.100000000000001" customHeight="1" x14ac:dyDescent="0.2">
      <c r="A922" s="14">
        <v>919</v>
      </c>
      <c r="B922" s="14">
        <v>3106</v>
      </c>
      <c r="C922" s="14" t="s">
        <v>1897</v>
      </c>
      <c r="D922" s="14" t="s">
        <v>969</v>
      </c>
      <c r="E922" s="14">
        <v>1</v>
      </c>
      <c r="F922" s="18">
        <f t="shared" si="43"/>
        <v>10000</v>
      </c>
      <c r="G922" s="18">
        <f>INDEX(章节关卡!$D$4:$AA$123,掉落填表!B922-3000,(掉落填表!E922-1)*4+2)</f>
        <v>1401002</v>
      </c>
      <c r="H922" s="18">
        <f t="shared" si="44"/>
        <v>2500</v>
      </c>
      <c r="L922" s="18">
        <f>INDEX(章节关卡!$D$4:$AA$123,掉落填表!B922-3000,(掉落填表!E922-1)*4+4)*$X$4</f>
        <v>2500</v>
      </c>
      <c r="P922" s="18">
        <f t="shared" si="42"/>
        <v>31060001</v>
      </c>
      <c r="Q922" s="18" t="str">
        <f>G922&amp;"#"&amp;H922&amp;"#"&amp;VLOOKUP(G922,章节关卡!$AN$3:$AO$36,2,FALSE)</f>
        <v>1401002#2500#14</v>
      </c>
    </row>
    <row r="923" spans="1:17" ht="17.100000000000001" customHeight="1" x14ac:dyDescent="0.2">
      <c r="A923" s="14">
        <v>920</v>
      </c>
      <c r="B923" s="14">
        <v>3106</v>
      </c>
      <c r="C923" s="14" t="s">
        <v>1898</v>
      </c>
      <c r="D923" s="14" t="s">
        <v>969</v>
      </c>
      <c r="E923" s="14">
        <v>2</v>
      </c>
      <c r="F923" s="18">
        <f t="shared" si="43"/>
        <v>10000</v>
      </c>
      <c r="G923" s="18">
        <f>INDEX(章节关卡!$D$4:$AA$123,掉落填表!B923-3000,(掉落填表!E923-1)*4+2)</f>
        <v>1401003</v>
      </c>
      <c r="H923" s="18">
        <f t="shared" si="44"/>
        <v>600</v>
      </c>
      <c r="L923" s="18">
        <f>INDEX(章节关卡!$D$4:$AA$123,掉落填表!B923-3000,(掉落填表!E923-1)*4+4)*$X$4</f>
        <v>600</v>
      </c>
      <c r="P923" s="18">
        <f t="shared" si="42"/>
        <v>31060002</v>
      </c>
      <c r="Q923" s="18" t="str">
        <f>G923&amp;"#"&amp;H923&amp;"#"&amp;VLOOKUP(G923,章节关卡!$AN$3:$AO$36,2,FALSE)</f>
        <v>1401003#600#14</v>
      </c>
    </row>
    <row r="924" spans="1:17" ht="17.100000000000001" customHeight="1" x14ac:dyDescent="0.2">
      <c r="A924" s="14">
        <v>921</v>
      </c>
      <c r="B924" s="14">
        <v>3106</v>
      </c>
      <c r="C924" s="14" t="s">
        <v>1899</v>
      </c>
      <c r="D924" s="14" t="s">
        <v>969</v>
      </c>
      <c r="E924" s="14">
        <v>3</v>
      </c>
      <c r="F924" s="18">
        <f t="shared" si="43"/>
        <v>10000</v>
      </c>
      <c r="G924" s="18">
        <f>INDEX(章节关卡!$D$4:$AA$123,掉落填表!B924-3000,(掉落填表!E924-1)*4+2)</f>
        <v>1603006</v>
      </c>
      <c r="H924" s="18">
        <f t="shared" si="44"/>
        <v>50</v>
      </c>
      <c r="L924" s="18">
        <f>INDEX(章节关卡!$D$4:$AA$123,掉落填表!B924-3000,(掉落填表!E924-1)*4+4)*$X$4</f>
        <v>50</v>
      </c>
      <c r="P924" s="18">
        <f t="shared" si="42"/>
        <v>31060003</v>
      </c>
      <c r="Q924" s="18" t="str">
        <f>G924&amp;"#"&amp;H924&amp;"#"&amp;VLOOKUP(G924,章节关卡!$AN$3:$AO$36,2,FALSE)</f>
        <v>1603006#50#16</v>
      </c>
    </row>
    <row r="925" spans="1:17" ht="17.100000000000001" customHeight="1" x14ac:dyDescent="0.2">
      <c r="A925" s="14">
        <v>922</v>
      </c>
      <c r="B925" s="14">
        <v>3106</v>
      </c>
      <c r="C925" s="14" t="s">
        <v>1900</v>
      </c>
      <c r="D925" s="14" t="s">
        <v>969</v>
      </c>
      <c r="E925" s="14">
        <v>4</v>
      </c>
      <c r="F925" s="18">
        <f t="shared" si="43"/>
        <v>10000</v>
      </c>
      <c r="G925" s="18">
        <f>INDEX(章节关卡!$D$4:$AA$123,掉落填表!B925-3000,(掉落填表!E925-1)*4+2)</f>
        <v>1603008</v>
      </c>
      <c r="H925" s="18">
        <f t="shared" si="44"/>
        <v>5</v>
      </c>
      <c r="L925" s="18">
        <f>INDEX(章节关卡!$D$4:$AA$123,掉落填表!B925-3000,(掉落填表!E925-1)*4+4)*$X$4</f>
        <v>5</v>
      </c>
      <c r="P925" s="18">
        <f t="shared" si="42"/>
        <v>31060004</v>
      </c>
      <c r="Q925" s="18" t="str">
        <f>G925&amp;"#"&amp;H925&amp;"#"&amp;VLOOKUP(G925,章节关卡!$AN$3:$AO$36,2,FALSE)</f>
        <v>1603008#5#16</v>
      </c>
    </row>
    <row r="926" spans="1:17" ht="17.100000000000001" customHeight="1" x14ac:dyDescent="0.2">
      <c r="A926" s="14">
        <v>923</v>
      </c>
      <c r="B926" s="14">
        <v>3106</v>
      </c>
      <c r="C926" s="14" t="s">
        <v>1901</v>
      </c>
      <c r="D926" s="14" t="s">
        <v>969</v>
      </c>
      <c r="E926" s="14">
        <v>5</v>
      </c>
      <c r="F926" s="18">
        <f t="shared" si="43"/>
        <v>10000</v>
      </c>
      <c r="G926" s="18">
        <f>INDEX(章节关卡!$D$4:$AA$123,掉落填表!B926-3000,(掉落填表!E926-1)*4+2)</f>
        <v>1603018</v>
      </c>
      <c r="H926" s="18">
        <f t="shared" si="44"/>
        <v>1</v>
      </c>
      <c r="L926" s="18">
        <f>INDEX(章节关卡!$D$4:$AA$123,掉落填表!B926-3000,(掉落填表!E926-1)*4+4)*$X$4</f>
        <v>1</v>
      </c>
      <c r="P926" s="18">
        <f t="shared" si="42"/>
        <v>31060005</v>
      </c>
      <c r="Q926" s="18" t="str">
        <f>G926&amp;"#"&amp;H926&amp;"#"&amp;VLOOKUP(G926,章节关卡!$AN$3:$AO$36,2,FALSE)</f>
        <v>1603018#1#16</v>
      </c>
    </row>
    <row r="927" spans="1:17" ht="17.100000000000001" customHeight="1" x14ac:dyDescent="0.2">
      <c r="A927" s="14">
        <v>924</v>
      </c>
      <c r="B927" s="14">
        <v>3106</v>
      </c>
      <c r="C927" s="14" t="s">
        <v>1902</v>
      </c>
      <c r="D927" s="14" t="s">
        <v>969</v>
      </c>
      <c r="E927" s="14">
        <v>6</v>
      </c>
      <c r="F927" s="18">
        <f t="shared" si="43"/>
        <v>10000</v>
      </c>
      <c r="G927" s="18">
        <f>INDEX(章节关卡!$D$4:$AA$123,掉落填表!B927-3000,(掉落填表!E927-1)*4+2)</f>
        <v>1603017</v>
      </c>
      <c r="H927" s="18">
        <f t="shared" si="44"/>
        <v>1</v>
      </c>
      <c r="L927" s="18">
        <f>INDEX(章节关卡!$D$4:$AA$123,掉落填表!B927-3000,(掉落填表!E927-1)*4+4)*$X$4</f>
        <v>1</v>
      </c>
      <c r="P927" s="18">
        <f t="shared" si="42"/>
        <v>31060006</v>
      </c>
      <c r="Q927" s="18" t="str">
        <f>G927&amp;"#"&amp;H927&amp;"#"&amp;VLOOKUP(G927,章节关卡!$AN$3:$AO$36,2,FALSE)</f>
        <v>1603017#1#16</v>
      </c>
    </row>
    <row r="928" spans="1:17" ht="17.100000000000001" customHeight="1" x14ac:dyDescent="0.2">
      <c r="A928" s="14">
        <v>925</v>
      </c>
      <c r="B928" s="14">
        <v>3107</v>
      </c>
      <c r="C928" s="14" t="s">
        <v>1903</v>
      </c>
      <c r="D928" s="14" t="s">
        <v>969</v>
      </c>
      <c r="E928" s="14">
        <v>1</v>
      </c>
      <c r="F928" s="18">
        <f t="shared" si="43"/>
        <v>10000</v>
      </c>
      <c r="G928" s="18">
        <f>INDEX(章节关卡!$D$4:$AA$123,掉落填表!B928-3000,(掉落填表!E928-1)*4+2)</f>
        <v>1401002</v>
      </c>
      <c r="H928" s="18">
        <f t="shared" si="44"/>
        <v>2500</v>
      </c>
      <c r="L928" s="18">
        <f>INDEX(章节关卡!$D$4:$AA$123,掉落填表!B928-3000,(掉落填表!E928-1)*4+4)*$X$4</f>
        <v>2500</v>
      </c>
      <c r="P928" s="18">
        <f t="shared" si="42"/>
        <v>31070001</v>
      </c>
      <c r="Q928" s="18" t="str">
        <f>G928&amp;"#"&amp;H928&amp;"#"&amp;VLOOKUP(G928,章节关卡!$AN$3:$AO$36,2,FALSE)</f>
        <v>1401002#2500#14</v>
      </c>
    </row>
    <row r="929" spans="1:17" ht="17.100000000000001" customHeight="1" x14ac:dyDescent="0.2">
      <c r="A929" s="14">
        <v>926</v>
      </c>
      <c r="B929" s="14">
        <v>3107</v>
      </c>
      <c r="C929" s="14" t="s">
        <v>1904</v>
      </c>
      <c r="D929" s="14" t="s">
        <v>969</v>
      </c>
      <c r="E929" s="14">
        <v>2</v>
      </c>
      <c r="F929" s="18">
        <f t="shared" si="43"/>
        <v>10000</v>
      </c>
      <c r="G929" s="18">
        <f>INDEX(章节关卡!$D$4:$AA$123,掉落填表!B929-3000,(掉落填表!E929-1)*4+2)</f>
        <v>1401004</v>
      </c>
      <c r="H929" s="18">
        <f t="shared" si="44"/>
        <v>600</v>
      </c>
      <c r="L929" s="18">
        <f>INDEX(章节关卡!$D$4:$AA$123,掉落填表!B929-3000,(掉落填表!E929-1)*4+4)*$X$4</f>
        <v>600</v>
      </c>
      <c r="P929" s="18">
        <f t="shared" si="42"/>
        <v>31070002</v>
      </c>
      <c r="Q929" s="18" t="str">
        <f>G929&amp;"#"&amp;H929&amp;"#"&amp;VLOOKUP(G929,章节关卡!$AN$3:$AO$36,2,FALSE)</f>
        <v>1401004#600#14</v>
      </c>
    </row>
    <row r="930" spans="1:17" ht="17.100000000000001" customHeight="1" x14ac:dyDescent="0.2">
      <c r="A930" s="14">
        <v>927</v>
      </c>
      <c r="B930" s="14">
        <v>3107</v>
      </c>
      <c r="C930" s="14" t="s">
        <v>1905</v>
      </c>
      <c r="D930" s="14" t="s">
        <v>969</v>
      </c>
      <c r="E930" s="14">
        <v>3</v>
      </c>
      <c r="F930" s="18">
        <f t="shared" si="43"/>
        <v>10000</v>
      </c>
      <c r="G930" s="18">
        <f>INDEX(章节关卡!$D$4:$AA$123,掉落填表!B930-3000,(掉落填表!E930-1)*4+2)</f>
        <v>1603003</v>
      </c>
      <c r="H930" s="18">
        <f t="shared" si="44"/>
        <v>50</v>
      </c>
      <c r="L930" s="18">
        <f>INDEX(章节关卡!$D$4:$AA$123,掉落填表!B930-3000,(掉落填表!E930-1)*4+4)*$X$4</f>
        <v>50</v>
      </c>
      <c r="P930" s="18">
        <f t="shared" si="42"/>
        <v>31070003</v>
      </c>
      <c r="Q930" s="18" t="str">
        <f>G930&amp;"#"&amp;H930&amp;"#"&amp;VLOOKUP(G930,章节关卡!$AN$3:$AO$36,2,FALSE)</f>
        <v>1603003#50#16</v>
      </c>
    </row>
    <row r="931" spans="1:17" ht="17.100000000000001" customHeight="1" x14ac:dyDescent="0.2">
      <c r="A931" s="14">
        <v>928</v>
      </c>
      <c r="B931" s="14">
        <v>3107</v>
      </c>
      <c r="C931" s="14" t="s">
        <v>1906</v>
      </c>
      <c r="D931" s="14" t="s">
        <v>969</v>
      </c>
      <c r="E931" s="14">
        <v>4</v>
      </c>
      <c r="F931" s="18">
        <f t="shared" si="43"/>
        <v>10000</v>
      </c>
      <c r="G931" s="18">
        <f>INDEX(章节关卡!$D$4:$AA$123,掉落填表!B931-3000,(掉落填表!E931-1)*4+2)</f>
        <v>1603010</v>
      </c>
      <c r="H931" s="18">
        <f t="shared" si="44"/>
        <v>5</v>
      </c>
      <c r="L931" s="18">
        <f>INDEX(章节关卡!$D$4:$AA$123,掉落填表!B931-3000,(掉落填表!E931-1)*4+4)*$X$4</f>
        <v>5</v>
      </c>
      <c r="P931" s="18">
        <f t="shared" si="42"/>
        <v>31070004</v>
      </c>
      <c r="Q931" s="18" t="str">
        <f>G931&amp;"#"&amp;H931&amp;"#"&amp;VLOOKUP(G931,章节关卡!$AN$3:$AO$36,2,FALSE)</f>
        <v>1603010#5#16</v>
      </c>
    </row>
    <row r="932" spans="1:17" ht="17.100000000000001" customHeight="1" x14ac:dyDescent="0.2">
      <c r="A932" s="14">
        <v>929</v>
      </c>
      <c r="B932" s="14">
        <v>3107</v>
      </c>
      <c r="C932" s="14" t="s">
        <v>1907</v>
      </c>
      <c r="D932" s="14" t="s">
        <v>969</v>
      </c>
      <c r="E932" s="14">
        <v>5</v>
      </c>
      <c r="F932" s="18">
        <f t="shared" si="43"/>
        <v>10000</v>
      </c>
      <c r="G932" s="18">
        <f>INDEX(章节关卡!$D$4:$AA$123,掉落填表!B932-3000,(掉落填表!E932-1)*4+2)</f>
        <v>1603019</v>
      </c>
      <c r="H932" s="18">
        <f t="shared" si="44"/>
        <v>1</v>
      </c>
      <c r="L932" s="18">
        <f>INDEX(章节关卡!$D$4:$AA$123,掉落填表!B932-3000,(掉落填表!E932-1)*4+4)*$X$4</f>
        <v>1</v>
      </c>
      <c r="P932" s="18">
        <f t="shared" si="42"/>
        <v>31070005</v>
      </c>
      <c r="Q932" s="18" t="str">
        <f>G932&amp;"#"&amp;H932&amp;"#"&amp;VLOOKUP(G932,章节关卡!$AN$3:$AO$36,2,FALSE)</f>
        <v>1603019#1#16</v>
      </c>
    </row>
    <row r="933" spans="1:17" ht="17.100000000000001" customHeight="1" x14ac:dyDescent="0.2">
      <c r="A933" s="14">
        <v>930</v>
      </c>
      <c r="B933" s="14">
        <v>3107</v>
      </c>
      <c r="C933" s="14" t="s">
        <v>1908</v>
      </c>
      <c r="D933" s="14" t="s">
        <v>969</v>
      </c>
      <c r="E933" s="14">
        <v>6</v>
      </c>
      <c r="F933" s="18">
        <f t="shared" si="43"/>
        <v>10000</v>
      </c>
      <c r="G933" s="18">
        <f>INDEX(章节关卡!$D$4:$AA$123,掉落填表!B933-3000,(掉落填表!E933-1)*4+2)</f>
        <v>1603017</v>
      </c>
      <c r="H933" s="18">
        <f t="shared" si="44"/>
        <v>1</v>
      </c>
      <c r="L933" s="18">
        <f>INDEX(章节关卡!$D$4:$AA$123,掉落填表!B933-3000,(掉落填表!E933-1)*4+4)*$X$4</f>
        <v>1</v>
      </c>
      <c r="P933" s="18">
        <f t="shared" si="42"/>
        <v>31070006</v>
      </c>
      <c r="Q933" s="18" t="str">
        <f>G933&amp;"#"&amp;H933&amp;"#"&amp;VLOOKUP(G933,章节关卡!$AN$3:$AO$36,2,FALSE)</f>
        <v>1603017#1#16</v>
      </c>
    </row>
    <row r="934" spans="1:17" ht="17.100000000000001" customHeight="1" x14ac:dyDescent="0.2">
      <c r="A934" s="14">
        <v>931</v>
      </c>
      <c r="B934" s="14">
        <v>3108</v>
      </c>
      <c r="C934" s="14" t="s">
        <v>1909</v>
      </c>
      <c r="D934" s="14" t="s">
        <v>969</v>
      </c>
      <c r="E934" s="14">
        <v>1</v>
      </c>
      <c r="F934" s="18">
        <f t="shared" si="43"/>
        <v>10000</v>
      </c>
      <c r="G934" s="18">
        <f>INDEX(章节关卡!$D$4:$AA$123,掉落填表!B934-3000,(掉落填表!E934-1)*4+2)</f>
        <v>1401002</v>
      </c>
      <c r="H934" s="18">
        <f t="shared" si="44"/>
        <v>2500</v>
      </c>
      <c r="L934" s="18">
        <f>INDEX(章节关卡!$D$4:$AA$123,掉落填表!B934-3000,(掉落填表!E934-1)*4+4)*$X$4</f>
        <v>2500</v>
      </c>
      <c r="P934" s="18">
        <f t="shared" si="42"/>
        <v>31080001</v>
      </c>
      <c r="Q934" s="18" t="str">
        <f>G934&amp;"#"&amp;H934&amp;"#"&amp;VLOOKUP(G934,章节关卡!$AN$3:$AO$36,2,FALSE)</f>
        <v>1401002#2500#14</v>
      </c>
    </row>
    <row r="935" spans="1:17" ht="17.100000000000001" customHeight="1" x14ac:dyDescent="0.2">
      <c r="A935" s="14">
        <v>932</v>
      </c>
      <c r="B935" s="14">
        <v>3108</v>
      </c>
      <c r="C935" s="14" t="s">
        <v>1910</v>
      </c>
      <c r="D935" s="14" t="s">
        <v>969</v>
      </c>
      <c r="E935" s="14">
        <v>2</v>
      </c>
      <c r="F935" s="18">
        <f t="shared" si="43"/>
        <v>10000</v>
      </c>
      <c r="G935" s="18">
        <f>INDEX(章节关卡!$D$4:$AA$123,掉落填表!B935-3000,(掉落填表!E935-1)*4+2)</f>
        <v>1603014</v>
      </c>
      <c r="H935" s="18">
        <f t="shared" si="44"/>
        <v>5</v>
      </c>
      <c r="L935" s="18">
        <f>INDEX(章节关卡!$D$4:$AA$123,掉落填表!B935-3000,(掉落填表!E935-1)*4+4)*$X$4</f>
        <v>5</v>
      </c>
      <c r="P935" s="18">
        <f t="shared" si="42"/>
        <v>31080002</v>
      </c>
      <c r="Q935" s="18" t="str">
        <f>G935&amp;"#"&amp;H935&amp;"#"&amp;VLOOKUP(G935,章节关卡!$AN$3:$AO$36,2,FALSE)</f>
        <v>1603014#5#16</v>
      </c>
    </row>
    <row r="936" spans="1:17" ht="17.100000000000001" customHeight="1" x14ac:dyDescent="0.2">
      <c r="A936" s="14">
        <v>933</v>
      </c>
      <c r="B936" s="14">
        <v>3108</v>
      </c>
      <c r="C936" s="14" t="s">
        <v>1911</v>
      </c>
      <c r="D936" s="14" t="s">
        <v>969</v>
      </c>
      <c r="E936" s="14">
        <v>3</v>
      </c>
      <c r="F936" s="18">
        <f t="shared" si="43"/>
        <v>10000</v>
      </c>
      <c r="G936" s="18">
        <f>INDEX(章节关卡!$D$4:$AA$123,掉落填表!B936-3000,(掉落填表!E936-1)*4+2)</f>
        <v>1603016</v>
      </c>
      <c r="H936" s="18">
        <f t="shared" si="44"/>
        <v>5</v>
      </c>
      <c r="L936" s="18">
        <f>INDEX(章节关卡!$D$4:$AA$123,掉落填表!B936-3000,(掉落填表!E936-1)*4+4)*$X$4</f>
        <v>5</v>
      </c>
      <c r="P936" s="18">
        <f t="shared" si="42"/>
        <v>31080003</v>
      </c>
      <c r="Q936" s="18" t="str">
        <f>G936&amp;"#"&amp;H936&amp;"#"&amp;VLOOKUP(G936,章节关卡!$AN$3:$AO$36,2,FALSE)</f>
        <v>1603016#5#16</v>
      </c>
    </row>
    <row r="937" spans="1:17" ht="17.100000000000001" customHeight="1" x14ac:dyDescent="0.2">
      <c r="A937" s="14">
        <v>934</v>
      </c>
      <c r="B937" s="14">
        <v>3108</v>
      </c>
      <c r="C937" s="14" t="s">
        <v>1912</v>
      </c>
      <c r="D937" s="14" t="s">
        <v>969</v>
      </c>
      <c r="E937" s="14">
        <v>4</v>
      </c>
      <c r="F937" s="18">
        <f t="shared" si="43"/>
        <v>10000</v>
      </c>
      <c r="G937" s="18">
        <f>INDEX(章节关卡!$D$4:$AA$123,掉落填表!B937-3000,(掉落填表!E937-1)*4+2)</f>
        <v>1603012</v>
      </c>
      <c r="H937" s="18">
        <f t="shared" si="44"/>
        <v>5</v>
      </c>
      <c r="L937" s="18">
        <f>INDEX(章节关卡!$D$4:$AA$123,掉落填表!B937-3000,(掉落填表!E937-1)*4+4)*$X$4</f>
        <v>5</v>
      </c>
      <c r="P937" s="18">
        <f t="shared" si="42"/>
        <v>31080004</v>
      </c>
      <c r="Q937" s="18" t="str">
        <f>G937&amp;"#"&amp;H937&amp;"#"&amp;VLOOKUP(G937,章节关卡!$AN$3:$AO$36,2,FALSE)</f>
        <v>1603012#5#16</v>
      </c>
    </row>
    <row r="938" spans="1:17" ht="17.100000000000001" customHeight="1" x14ac:dyDescent="0.2">
      <c r="A938" s="14">
        <v>935</v>
      </c>
      <c r="B938" s="14">
        <v>3108</v>
      </c>
      <c r="C938" s="14" t="s">
        <v>1913</v>
      </c>
      <c r="D938" s="14" t="s">
        <v>969</v>
      </c>
      <c r="E938" s="14">
        <v>5</v>
      </c>
      <c r="F938" s="18">
        <f t="shared" si="43"/>
        <v>10000</v>
      </c>
      <c r="G938" s="18">
        <f>INDEX(章节关卡!$D$4:$AA$123,掉落填表!B938-3000,(掉落填表!E938-1)*4+2)</f>
        <v>1603020</v>
      </c>
      <c r="H938" s="18">
        <f t="shared" si="44"/>
        <v>1</v>
      </c>
      <c r="L938" s="18">
        <f>INDEX(章节关卡!$D$4:$AA$123,掉落填表!B938-3000,(掉落填表!E938-1)*4+4)*$X$4</f>
        <v>1</v>
      </c>
      <c r="P938" s="18">
        <f t="shared" si="42"/>
        <v>31080005</v>
      </c>
      <c r="Q938" s="18" t="str">
        <f>G938&amp;"#"&amp;H938&amp;"#"&amp;VLOOKUP(G938,章节关卡!$AN$3:$AO$36,2,FALSE)</f>
        <v>1603020#1#16</v>
      </c>
    </row>
    <row r="939" spans="1:17" ht="17.100000000000001" customHeight="1" x14ac:dyDescent="0.2">
      <c r="A939" s="14">
        <v>936</v>
      </c>
      <c r="B939" s="14">
        <v>3108</v>
      </c>
      <c r="C939" s="14" t="s">
        <v>1914</v>
      </c>
      <c r="D939" s="14" t="s">
        <v>969</v>
      </c>
      <c r="E939" s="14">
        <v>6</v>
      </c>
      <c r="F939" s="18">
        <f t="shared" si="43"/>
        <v>10000</v>
      </c>
      <c r="G939" s="18">
        <f>INDEX(章节关卡!$D$4:$AA$123,掉落填表!B939-3000,(掉落填表!E939-1)*4+2)</f>
        <v>1603017</v>
      </c>
      <c r="H939" s="18">
        <f t="shared" si="44"/>
        <v>1</v>
      </c>
      <c r="L939" s="18">
        <f>INDEX(章节关卡!$D$4:$AA$123,掉落填表!B939-3000,(掉落填表!E939-1)*4+4)*$X$4</f>
        <v>1</v>
      </c>
      <c r="P939" s="18">
        <f t="shared" si="42"/>
        <v>31080006</v>
      </c>
      <c r="Q939" s="18" t="str">
        <f>G939&amp;"#"&amp;H939&amp;"#"&amp;VLOOKUP(G939,章节关卡!$AN$3:$AO$36,2,FALSE)</f>
        <v>1603017#1#16</v>
      </c>
    </row>
    <row r="940" spans="1:17" ht="17.100000000000001" customHeight="1" x14ac:dyDescent="0.2">
      <c r="A940" s="14">
        <v>937</v>
      </c>
      <c r="B940" s="14">
        <v>3109</v>
      </c>
      <c r="C940" s="14" t="s">
        <v>1915</v>
      </c>
      <c r="D940" s="14" t="s">
        <v>969</v>
      </c>
      <c r="E940" s="14">
        <v>1</v>
      </c>
      <c r="F940" s="18">
        <f t="shared" si="43"/>
        <v>10000</v>
      </c>
      <c r="G940" s="18">
        <f>INDEX(章节关卡!$D$4:$AA$123,掉落填表!B940-3000,(掉落填表!E940-1)*4+2)</f>
        <v>1401002</v>
      </c>
      <c r="H940" s="18">
        <f t="shared" si="44"/>
        <v>2500</v>
      </c>
      <c r="L940" s="18">
        <f>INDEX(章节关卡!$D$4:$AA$123,掉落填表!B940-3000,(掉落填表!E940-1)*4+4)*$X$4</f>
        <v>2500</v>
      </c>
      <c r="P940" s="18">
        <f t="shared" si="42"/>
        <v>31090001</v>
      </c>
      <c r="Q940" s="18" t="str">
        <f>G940&amp;"#"&amp;H940&amp;"#"&amp;VLOOKUP(G940,章节关卡!$AN$3:$AO$36,2,FALSE)</f>
        <v>1401002#2500#14</v>
      </c>
    </row>
    <row r="941" spans="1:17" ht="17.100000000000001" customHeight="1" x14ac:dyDescent="0.2">
      <c r="A941" s="14">
        <v>938</v>
      </c>
      <c r="B941" s="14">
        <v>3109</v>
      </c>
      <c r="C941" s="14" t="s">
        <v>1916</v>
      </c>
      <c r="D941" s="14" t="s">
        <v>969</v>
      </c>
      <c r="E941" s="14">
        <v>2</v>
      </c>
      <c r="F941" s="18">
        <f t="shared" si="43"/>
        <v>10000</v>
      </c>
      <c r="G941" s="18">
        <f>INDEX(章节关卡!$D$4:$AA$123,掉落填表!B941-3000,(掉落填表!E941-1)*4+2)</f>
        <v>1401003</v>
      </c>
      <c r="H941" s="18">
        <f t="shared" si="44"/>
        <v>600</v>
      </c>
      <c r="L941" s="18">
        <f>INDEX(章节关卡!$D$4:$AA$123,掉落填表!B941-3000,(掉落填表!E941-1)*4+4)*$X$4</f>
        <v>600</v>
      </c>
      <c r="P941" s="18">
        <f t="shared" si="42"/>
        <v>31090002</v>
      </c>
      <c r="Q941" s="18" t="str">
        <f>G941&amp;"#"&amp;H941&amp;"#"&amp;VLOOKUP(G941,章节关卡!$AN$3:$AO$36,2,FALSE)</f>
        <v>1401003#600#14</v>
      </c>
    </row>
    <row r="942" spans="1:17" ht="17.100000000000001" customHeight="1" x14ac:dyDescent="0.2">
      <c r="A942" s="14">
        <v>939</v>
      </c>
      <c r="B942" s="14">
        <v>3109</v>
      </c>
      <c r="C942" s="14" t="s">
        <v>1917</v>
      </c>
      <c r="D942" s="14" t="s">
        <v>969</v>
      </c>
      <c r="E942" s="14">
        <v>3</v>
      </c>
      <c r="F942" s="18">
        <f t="shared" si="43"/>
        <v>10000</v>
      </c>
      <c r="G942" s="18">
        <f>INDEX(章节关卡!$D$4:$AA$123,掉落填表!B942-3000,(掉落填表!E942-1)*4+2)</f>
        <v>1603006</v>
      </c>
      <c r="H942" s="18">
        <f t="shared" si="44"/>
        <v>50</v>
      </c>
      <c r="L942" s="18">
        <f>INDEX(章节关卡!$D$4:$AA$123,掉落填表!B942-3000,(掉落填表!E942-1)*4+4)*$X$4</f>
        <v>50</v>
      </c>
      <c r="P942" s="18">
        <f t="shared" si="42"/>
        <v>31090003</v>
      </c>
      <c r="Q942" s="18" t="str">
        <f>G942&amp;"#"&amp;H942&amp;"#"&amp;VLOOKUP(G942,章节关卡!$AN$3:$AO$36,2,FALSE)</f>
        <v>1603006#50#16</v>
      </c>
    </row>
    <row r="943" spans="1:17" ht="17.100000000000001" customHeight="1" x14ac:dyDescent="0.2">
      <c r="A943" s="14">
        <v>940</v>
      </c>
      <c r="B943" s="14">
        <v>3109</v>
      </c>
      <c r="C943" s="14" t="s">
        <v>1918</v>
      </c>
      <c r="D943" s="14" t="s">
        <v>969</v>
      </c>
      <c r="E943" s="14">
        <v>4</v>
      </c>
      <c r="F943" s="18">
        <f t="shared" si="43"/>
        <v>10000</v>
      </c>
      <c r="G943" s="18">
        <f>INDEX(章节关卡!$D$4:$AA$123,掉落填表!B943-3000,(掉落填表!E943-1)*4+2)</f>
        <v>1603014</v>
      </c>
      <c r="H943" s="18">
        <f t="shared" si="44"/>
        <v>5</v>
      </c>
      <c r="L943" s="18">
        <f>INDEX(章节关卡!$D$4:$AA$123,掉落填表!B943-3000,(掉落填表!E943-1)*4+4)*$X$4</f>
        <v>5</v>
      </c>
      <c r="P943" s="18">
        <f t="shared" si="42"/>
        <v>31090004</v>
      </c>
      <c r="Q943" s="18" t="str">
        <f>G943&amp;"#"&amp;H943&amp;"#"&amp;VLOOKUP(G943,章节关卡!$AN$3:$AO$36,2,FALSE)</f>
        <v>1603014#5#16</v>
      </c>
    </row>
    <row r="944" spans="1:17" ht="17.100000000000001" customHeight="1" x14ac:dyDescent="0.2">
      <c r="A944" s="14">
        <v>941</v>
      </c>
      <c r="B944" s="14">
        <v>3109</v>
      </c>
      <c r="C944" s="14" t="s">
        <v>1919</v>
      </c>
      <c r="D944" s="14" t="s">
        <v>969</v>
      </c>
      <c r="E944" s="14">
        <v>5</v>
      </c>
      <c r="F944" s="18">
        <f t="shared" si="43"/>
        <v>10000</v>
      </c>
      <c r="G944" s="18">
        <f>INDEX(章节关卡!$D$4:$AA$123,掉落填表!B944-3000,(掉落填表!E944-1)*4+2)</f>
        <v>1603021</v>
      </c>
      <c r="H944" s="18">
        <f t="shared" si="44"/>
        <v>1</v>
      </c>
      <c r="L944" s="18">
        <f>INDEX(章节关卡!$D$4:$AA$123,掉落填表!B944-3000,(掉落填表!E944-1)*4+4)*$X$4</f>
        <v>1</v>
      </c>
      <c r="P944" s="18">
        <f t="shared" si="42"/>
        <v>31090005</v>
      </c>
      <c r="Q944" s="18" t="str">
        <f>G944&amp;"#"&amp;H944&amp;"#"&amp;VLOOKUP(G944,章节关卡!$AN$3:$AO$36,2,FALSE)</f>
        <v>1603021#1#16</v>
      </c>
    </row>
    <row r="945" spans="1:17" ht="17.100000000000001" customHeight="1" x14ac:dyDescent="0.2">
      <c r="A945" s="14">
        <v>942</v>
      </c>
      <c r="B945" s="14">
        <v>3109</v>
      </c>
      <c r="C945" s="14" t="s">
        <v>1920</v>
      </c>
      <c r="D945" s="14" t="s">
        <v>969</v>
      </c>
      <c r="E945" s="14">
        <v>6</v>
      </c>
      <c r="F945" s="18">
        <f t="shared" si="43"/>
        <v>10000</v>
      </c>
      <c r="G945" s="18">
        <f>INDEX(章节关卡!$D$4:$AA$123,掉落填表!B945-3000,(掉落填表!E945-1)*4+2)</f>
        <v>1603017</v>
      </c>
      <c r="H945" s="18">
        <f t="shared" si="44"/>
        <v>1</v>
      </c>
      <c r="L945" s="18">
        <f>INDEX(章节关卡!$D$4:$AA$123,掉落填表!B945-3000,(掉落填表!E945-1)*4+4)*$X$4</f>
        <v>1</v>
      </c>
      <c r="P945" s="18">
        <f t="shared" si="42"/>
        <v>31090006</v>
      </c>
      <c r="Q945" s="18" t="str">
        <f>G945&amp;"#"&amp;H945&amp;"#"&amp;VLOOKUP(G945,章节关卡!$AN$3:$AO$36,2,FALSE)</f>
        <v>1603017#1#16</v>
      </c>
    </row>
    <row r="946" spans="1:17" ht="17.100000000000001" customHeight="1" x14ac:dyDescent="0.2">
      <c r="A946" s="14">
        <v>943</v>
      </c>
      <c r="B946" s="14">
        <v>3110</v>
      </c>
      <c r="C946" s="14" t="s">
        <v>1921</v>
      </c>
      <c r="D946" s="14" t="s">
        <v>969</v>
      </c>
      <c r="E946" s="14">
        <v>1</v>
      </c>
      <c r="F946" s="18">
        <f t="shared" si="43"/>
        <v>10000</v>
      </c>
      <c r="G946" s="18">
        <f>INDEX(章节关卡!$D$4:$AA$123,掉落填表!B946-3000,(掉落填表!E946-1)*4+2)</f>
        <v>1401002</v>
      </c>
      <c r="H946" s="18">
        <f t="shared" si="44"/>
        <v>2500</v>
      </c>
      <c r="L946" s="18">
        <f>INDEX(章节关卡!$D$4:$AA$123,掉落填表!B946-3000,(掉落填表!E946-1)*4+4)*$X$4</f>
        <v>2500</v>
      </c>
      <c r="P946" s="18">
        <f t="shared" si="42"/>
        <v>31100001</v>
      </c>
      <c r="Q946" s="18" t="str">
        <f>G946&amp;"#"&amp;H946&amp;"#"&amp;VLOOKUP(G946,章节关卡!$AN$3:$AO$36,2,FALSE)</f>
        <v>1401002#2500#14</v>
      </c>
    </row>
    <row r="947" spans="1:17" ht="17.100000000000001" customHeight="1" x14ac:dyDescent="0.2">
      <c r="A947" s="14">
        <v>944</v>
      </c>
      <c r="B947" s="14">
        <v>3110</v>
      </c>
      <c r="C947" s="14" t="s">
        <v>1922</v>
      </c>
      <c r="D947" s="14" t="s">
        <v>969</v>
      </c>
      <c r="E947" s="14">
        <v>2</v>
      </c>
      <c r="F947" s="18">
        <f t="shared" si="43"/>
        <v>10000</v>
      </c>
      <c r="G947" s="18">
        <f>INDEX(章节关卡!$D$4:$AA$123,掉落填表!B947-3000,(掉落填表!E947-1)*4+2)</f>
        <v>1401004</v>
      </c>
      <c r="H947" s="18">
        <f t="shared" si="44"/>
        <v>600</v>
      </c>
      <c r="L947" s="18">
        <f>INDEX(章节关卡!$D$4:$AA$123,掉落填表!B947-3000,(掉落填表!E947-1)*4+4)*$X$4</f>
        <v>600</v>
      </c>
      <c r="P947" s="18">
        <f t="shared" si="42"/>
        <v>31100002</v>
      </c>
      <c r="Q947" s="18" t="str">
        <f>G947&amp;"#"&amp;H947&amp;"#"&amp;VLOOKUP(G947,章节关卡!$AN$3:$AO$36,2,FALSE)</f>
        <v>1401004#600#14</v>
      </c>
    </row>
    <row r="948" spans="1:17" ht="17.100000000000001" customHeight="1" x14ac:dyDescent="0.2">
      <c r="A948" s="14">
        <v>945</v>
      </c>
      <c r="B948" s="14">
        <v>3110</v>
      </c>
      <c r="C948" s="14" t="s">
        <v>1923</v>
      </c>
      <c r="D948" s="14" t="s">
        <v>969</v>
      </c>
      <c r="E948" s="14">
        <v>3</v>
      </c>
      <c r="F948" s="18">
        <f t="shared" si="43"/>
        <v>10000</v>
      </c>
      <c r="G948" s="18">
        <f>INDEX(章节关卡!$D$4:$AA$123,掉落填表!B948-3000,(掉落填表!E948-1)*4+2)</f>
        <v>1603003</v>
      </c>
      <c r="H948" s="18">
        <f t="shared" si="44"/>
        <v>50</v>
      </c>
      <c r="L948" s="18">
        <f>INDEX(章节关卡!$D$4:$AA$123,掉落填表!B948-3000,(掉落填表!E948-1)*4+4)*$X$4</f>
        <v>50</v>
      </c>
      <c r="P948" s="18">
        <f t="shared" si="42"/>
        <v>31100003</v>
      </c>
      <c r="Q948" s="18" t="str">
        <f>G948&amp;"#"&amp;H948&amp;"#"&amp;VLOOKUP(G948,章节关卡!$AN$3:$AO$36,2,FALSE)</f>
        <v>1603003#50#16</v>
      </c>
    </row>
    <row r="949" spans="1:17" ht="17.100000000000001" customHeight="1" x14ac:dyDescent="0.2">
      <c r="A949" s="14">
        <v>946</v>
      </c>
      <c r="B949" s="14">
        <v>3110</v>
      </c>
      <c r="C949" s="14" t="s">
        <v>1924</v>
      </c>
      <c r="D949" s="14" t="s">
        <v>969</v>
      </c>
      <c r="E949" s="14">
        <v>4</v>
      </c>
      <c r="F949" s="18">
        <f t="shared" si="43"/>
        <v>10000</v>
      </c>
      <c r="G949" s="18">
        <f>INDEX(章节关卡!$D$4:$AA$123,掉落填表!B949-3000,(掉落填表!E949-1)*4+2)</f>
        <v>1603016</v>
      </c>
      <c r="H949" s="18">
        <f t="shared" si="44"/>
        <v>5</v>
      </c>
      <c r="L949" s="18">
        <f>INDEX(章节关卡!$D$4:$AA$123,掉落填表!B949-3000,(掉落填表!E949-1)*4+4)*$X$4</f>
        <v>5</v>
      </c>
      <c r="P949" s="18">
        <f t="shared" si="42"/>
        <v>31100004</v>
      </c>
      <c r="Q949" s="18" t="str">
        <f>G949&amp;"#"&amp;H949&amp;"#"&amp;VLOOKUP(G949,章节关卡!$AN$3:$AO$36,2,FALSE)</f>
        <v>1603016#5#16</v>
      </c>
    </row>
    <row r="950" spans="1:17" ht="17.100000000000001" customHeight="1" x14ac:dyDescent="0.2">
      <c r="A950" s="14">
        <v>947</v>
      </c>
      <c r="B950" s="14">
        <v>3110</v>
      </c>
      <c r="C950" s="14" t="s">
        <v>1925</v>
      </c>
      <c r="D950" s="14" t="s">
        <v>969</v>
      </c>
      <c r="E950" s="14">
        <v>5</v>
      </c>
      <c r="F950" s="18">
        <f t="shared" si="43"/>
        <v>10000</v>
      </c>
      <c r="G950" s="18">
        <f>INDEX(章节关卡!$D$4:$AA$123,掉落填表!B950-3000,(掉落填表!E950-1)*4+2)</f>
        <v>1603022</v>
      </c>
      <c r="H950" s="18">
        <f t="shared" si="44"/>
        <v>1</v>
      </c>
      <c r="L950" s="18">
        <f>INDEX(章节关卡!$D$4:$AA$123,掉落填表!B950-3000,(掉落填表!E950-1)*4+4)*$X$4</f>
        <v>1</v>
      </c>
      <c r="P950" s="18">
        <f t="shared" si="42"/>
        <v>31100005</v>
      </c>
      <c r="Q950" s="18" t="str">
        <f>G950&amp;"#"&amp;H950&amp;"#"&amp;VLOOKUP(G950,章节关卡!$AN$3:$AO$36,2,FALSE)</f>
        <v>1603022#1#16</v>
      </c>
    </row>
    <row r="951" spans="1:17" ht="17.100000000000001" customHeight="1" x14ac:dyDescent="0.2">
      <c r="A951" s="14">
        <v>948</v>
      </c>
      <c r="B951" s="14">
        <v>3110</v>
      </c>
      <c r="C951" s="14" t="s">
        <v>1926</v>
      </c>
      <c r="D951" s="14" t="s">
        <v>969</v>
      </c>
      <c r="E951" s="14">
        <v>6</v>
      </c>
      <c r="F951" s="18">
        <f t="shared" si="43"/>
        <v>10000</v>
      </c>
      <c r="G951" s="18">
        <f>INDEX(章节关卡!$D$4:$AA$123,掉落填表!B951-3000,(掉落填表!E951-1)*4+2)</f>
        <v>1603017</v>
      </c>
      <c r="H951" s="18">
        <f t="shared" si="44"/>
        <v>1</v>
      </c>
      <c r="L951" s="18">
        <f>INDEX(章节关卡!$D$4:$AA$123,掉落填表!B951-3000,(掉落填表!E951-1)*4+4)*$X$4</f>
        <v>1</v>
      </c>
      <c r="P951" s="18">
        <f t="shared" si="42"/>
        <v>31100006</v>
      </c>
      <c r="Q951" s="18" t="str">
        <f>G951&amp;"#"&amp;H951&amp;"#"&amp;VLOOKUP(G951,章节关卡!$AN$3:$AO$36,2,FALSE)</f>
        <v>1603017#1#16</v>
      </c>
    </row>
    <row r="952" spans="1:17" ht="17.100000000000001" customHeight="1" x14ac:dyDescent="0.2">
      <c r="A952" s="14">
        <v>949</v>
      </c>
      <c r="B952" s="14">
        <v>3111</v>
      </c>
      <c r="C952" s="14" t="s">
        <v>1927</v>
      </c>
      <c r="D952" s="14" t="s">
        <v>969</v>
      </c>
      <c r="E952" s="14">
        <v>1</v>
      </c>
      <c r="F952" s="18">
        <f t="shared" si="43"/>
        <v>10000</v>
      </c>
      <c r="G952" s="18">
        <f>INDEX(章节关卡!$D$4:$AA$123,掉落填表!B952-3000,(掉落填表!E952-1)*4+2)</f>
        <v>1401002</v>
      </c>
      <c r="H952" s="18">
        <f t="shared" si="44"/>
        <v>2500</v>
      </c>
      <c r="L952" s="18">
        <f>INDEX(章节关卡!$D$4:$AA$123,掉落填表!B952-3000,(掉落填表!E952-1)*4+4)*$X$4</f>
        <v>2500</v>
      </c>
      <c r="P952" s="18">
        <f t="shared" si="42"/>
        <v>31110001</v>
      </c>
      <c r="Q952" s="18" t="str">
        <f>G952&amp;"#"&amp;H952&amp;"#"&amp;VLOOKUP(G952,章节关卡!$AN$3:$AO$36,2,FALSE)</f>
        <v>1401002#2500#14</v>
      </c>
    </row>
    <row r="953" spans="1:17" ht="17.100000000000001" customHeight="1" x14ac:dyDescent="0.2">
      <c r="A953" s="14">
        <v>950</v>
      </c>
      <c r="B953" s="14">
        <v>3111</v>
      </c>
      <c r="C953" s="14" t="s">
        <v>1928</v>
      </c>
      <c r="D953" s="14" t="s">
        <v>969</v>
      </c>
      <c r="E953" s="14">
        <v>2</v>
      </c>
      <c r="F953" s="18">
        <f t="shared" si="43"/>
        <v>10000</v>
      </c>
      <c r="G953" s="18">
        <f>INDEX(章节关卡!$D$4:$AA$123,掉落填表!B953-3000,(掉落填表!E953-1)*4+2)</f>
        <v>1401003</v>
      </c>
      <c r="H953" s="18">
        <f t="shared" si="44"/>
        <v>600</v>
      </c>
      <c r="L953" s="18">
        <f>INDEX(章节关卡!$D$4:$AA$123,掉落填表!B953-3000,(掉落填表!E953-1)*4+4)*$X$4</f>
        <v>600</v>
      </c>
      <c r="P953" s="18">
        <f t="shared" si="42"/>
        <v>31110002</v>
      </c>
      <c r="Q953" s="18" t="str">
        <f>G953&amp;"#"&amp;H953&amp;"#"&amp;VLOOKUP(G953,章节关卡!$AN$3:$AO$36,2,FALSE)</f>
        <v>1401003#600#14</v>
      </c>
    </row>
    <row r="954" spans="1:17" ht="17.100000000000001" customHeight="1" x14ac:dyDescent="0.2">
      <c r="A954" s="14">
        <v>951</v>
      </c>
      <c r="B954" s="14">
        <v>3111</v>
      </c>
      <c r="C954" s="14" t="s">
        <v>1929</v>
      </c>
      <c r="D954" s="14" t="s">
        <v>969</v>
      </c>
      <c r="E954" s="14">
        <v>3</v>
      </c>
      <c r="F954" s="18">
        <f t="shared" si="43"/>
        <v>10000</v>
      </c>
      <c r="G954" s="18">
        <f>INDEX(章节关卡!$D$4:$AA$123,掉落填表!B954-3000,(掉落填表!E954-1)*4+2)</f>
        <v>1603006</v>
      </c>
      <c r="H954" s="18">
        <f t="shared" si="44"/>
        <v>50</v>
      </c>
      <c r="L954" s="18">
        <f>INDEX(章节关卡!$D$4:$AA$123,掉落填表!B954-3000,(掉落填表!E954-1)*4+4)*$X$4</f>
        <v>50</v>
      </c>
      <c r="P954" s="18">
        <f t="shared" si="42"/>
        <v>31110003</v>
      </c>
      <c r="Q954" s="18" t="str">
        <f>G954&amp;"#"&amp;H954&amp;"#"&amp;VLOOKUP(G954,章节关卡!$AN$3:$AO$36,2,FALSE)</f>
        <v>1603006#50#16</v>
      </c>
    </row>
    <row r="955" spans="1:17" ht="17.100000000000001" customHeight="1" x14ac:dyDescent="0.2">
      <c r="A955" s="14">
        <v>952</v>
      </c>
      <c r="B955" s="14">
        <v>3111</v>
      </c>
      <c r="C955" s="14" t="s">
        <v>1930</v>
      </c>
      <c r="D955" s="14" t="s">
        <v>969</v>
      </c>
      <c r="E955" s="14">
        <v>4</v>
      </c>
      <c r="F955" s="18">
        <f t="shared" si="43"/>
        <v>10000</v>
      </c>
      <c r="G955" s="18">
        <f>INDEX(章节关卡!$D$4:$AA$123,掉落填表!B955-3000,(掉落填表!E955-1)*4+2)</f>
        <v>1603008</v>
      </c>
      <c r="H955" s="18">
        <f t="shared" si="44"/>
        <v>5</v>
      </c>
      <c r="L955" s="18">
        <f>INDEX(章节关卡!$D$4:$AA$123,掉落填表!B955-3000,(掉落填表!E955-1)*4+4)*$X$4</f>
        <v>5</v>
      </c>
      <c r="P955" s="18">
        <f t="shared" si="42"/>
        <v>31110004</v>
      </c>
      <c r="Q955" s="18" t="str">
        <f>G955&amp;"#"&amp;H955&amp;"#"&amp;VLOOKUP(G955,章节关卡!$AN$3:$AO$36,2,FALSE)</f>
        <v>1603008#5#16</v>
      </c>
    </row>
    <row r="956" spans="1:17" ht="17.100000000000001" customHeight="1" x14ac:dyDescent="0.2">
      <c r="A956" s="14">
        <v>953</v>
      </c>
      <c r="B956" s="14">
        <v>3111</v>
      </c>
      <c r="C956" s="14" t="s">
        <v>1931</v>
      </c>
      <c r="D956" s="14" t="s">
        <v>969</v>
      </c>
      <c r="E956" s="14">
        <v>5</v>
      </c>
      <c r="F956" s="18">
        <f t="shared" si="43"/>
        <v>10000</v>
      </c>
      <c r="G956" s="18">
        <f>INDEX(章节关卡!$D$4:$AA$123,掉落填表!B956-3000,(掉落填表!E956-1)*4+2)</f>
        <v>1603018</v>
      </c>
      <c r="H956" s="18">
        <f t="shared" si="44"/>
        <v>1</v>
      </c>
      <c r="L956" s="18">
        <f>INDEX(章节关卡!$D$4:$AA$123,掉落填表!B956-3000,(掉落填表!E956-1)*4+4)*$X$4</f>
        <v>1</v>
      </c>
      <c r="P956" s="18">
        <f t="shared" si="42"/>
        <v>31110005</v>
      </c>
      <c r="Q956" s="18" t="str">
        <f>G956&amp;"#"&amp;H956&amp;"#"&amp;VLOOKUP(G956,章节关卡!$AN$3:$AO$36,2,FALSE)</f>
        <v>1603018#1#16</v>
      </c>
    </row>
    <row r="957" spans="1:17" ht="17.100000000000001" customHeight="1" x14ac:dyDescent="0.2">
      <c r="A957" s="14">
        <v>954</v>
      </c>
      <c r="B957" s="14">
        <v>3111</v>
      </c>
      <c r="C957" s="14" t="s">
        <v>1932</v>
      </c>
      <c r="D957" s="14" t="s">
        <v>969</v>
      </c>
      <c r="E957" s="14">
        <v>6</v>
      </c>
      <c r="F957" s="18">
        <f t="shared" si="43"/>
        <v>10000</v>
      </c>
      <c r="G957" s="18">
        <f>INDEX(章节关卡!$D$4:$AA$123,掉落填表!B957-3000,(掉落填表!E957-1)*4+2)</f>
        <v>1603017</v>
      </c>
      <c r="H957" s="18">
        <f t="shared" si="44"/>
        <v>1</v>
      </c>
      <c r="L957" s="18">
        <f>INDEX(章节关卡!$D$4:$AA$123,掉落填表!B957-3000,(掉落填表!E957-1)*4+4)*$X$4</f>
        <v>1</v>
      </c>
      <c r="P957" s="18">
        <f t="shared" si="42"/>
        <v>31110006</v>
      </c>
      <c r="Q957" s="18" t="str">
        <f>G957&amp;"#"&amp;H957&amp;"#"&amp;VLOOKUP(G957,章节关卡!$AN$3:$AO$36,2,FALSE)</f>
        <v>1603017#1#16</v>
      </c>
    </row>
    <row r="958" spans="1:17" ht="17.100000000000001" customHeight="1" x14ac:dyDescent="0.2">
      <c r="A958" s="14">
        <v>955</v>
      </c>
      <c r="B958" s="14">
        <v>3112</v>
      </c>
      <c r="C958" s="14" t="s">
        <v>1933</v>
      </c>
      <c r="D958" s="14" t="s">
        <v>969</v>
      </c>
      <c r="E958" s="14">
        <v>1</v>
      </c>
      <c r="F958" s="18">
        <f t="shared" si="43"/>
        <v>10000</v>
      </c>
      <c r="G958" s="18">
        <f>INDEX(章节关卡!$D$4:$AA$123,掉落填表!B958-3000,(掉落填表!E958-1)*4+2)</f>
        <v>1401002</v>
      </c>
      <c r="H958" s="18">
        <f t="shared" si="44"/>
        <v>2500</v>
      </c>
      <c r="L958" s="18">
        <f>INDEX(章节关卡!$D$4:$AA$123,掉落填表!B958-3000,(掉落填表!E958-1)*4+4)*$X$4</f>
        <v>2500</v>
      </c>
      <c r="P958" s="18">
        <f t="shared" si="42"/>
        <v>31120001</v>
      </c>
      <c r="Q958" s="18" t="str">
        <f>G958&amp;"#"&amp;H958&amp;"#"&amp;VLOOKUP(G958,章节关卡!$AN$3:$AO$36,2,FALSE)</f>
        <v>1401002#2500#14</v>
      </c>
    </row>
    <row r="959" spans="1:17" ht="17.100000000000001" customHeight="1" x14ac:dyDescent="0.2">
      <c r="A959" s="14">
        <v>956</v>
      </c>
      <c r="B959" s="14">
        <v>3112</v>
      </c>
      <c r="C959" s="14" t="s">
        <v>1934</v>
      </c>
      <c r="D959" s="14" t="s">
        <v>969</v>
      </c>
      <c r="E959" s="14">
        <v>2</v>
      </c>
      <c r="F959" s="18">
        <f t="shared" si="43"/>
        <v>10000</v>
      </c>
      <c r="G959" s="18">
        <f>INDEX(章节关卡!$D$4:$AA$123,掉落填表!B959-3000,(掉落填表!E959-1)*4+2)</f>
        <v>1401004</v>
      </c>
      <c r="H959" s="18">
        <f t="shared" si="44"/>
        <v>600</v>
      </c>
      <c r="L959" s="18">
        <f>INDEX(章节关卡!$D$4:$AA$123,掉落填表!B959-3000,(掉落填表!E959-1)*4+4)*$X$4</f>
        <v>600</v>
      </c>
      <c r="P959" s="18">
        <f t="shared" si="42"/>
        <v>31120002</v>
      </c>
      <c r="Q959" s="18" t="str">
        <f>G959&amp;"#"&amp;H959&amp;"#"&amp;VLOOKUP(G959,章节关卡!$AN$3:$AO$36,2,FALSE)</f>
        <v>1401004#600#14</v>
      </c>
    </row>
    <row r="960" spans="1:17" ht="17.100000000000001" customHeight="1" x14ac:dyDescent="0.2">
      <c r="A960" s="14">
        <v>957</v>
      </c>
      <c r="B960" s="14">
        <v>3112</v>
      </c>
      <c r="C960" s="14" t="s">
        <v>1935</v>
      </c>
      <c r="D960" s="14" t="s">
        <v>969</v>
      </c>
      <c r="E960" s="14">
        <v>3</v>
      </c>
      <c r="F960" s="18">
        <f t="shared" si="43"/>
        <v>10000</v>
      </c>
      <c r="G960" s="18">
        <f>INDEX(章节关卡!$D$4:$AA$123,掉落填表!B960-3000,(掉落填表!E960-1)*4+2)</f>
        <v>1603003</v>
      </c>
      <c r="H960" s="18">
        <f t="shared" si="44"/>
        <v>50</v>
      </c>
      <c r="L960" s="18">
        <f>INDEX(章节关卡!$D$4:$AA$123,掉落填表!B960-3000,(掉落填表!E960-1)*4+4)*$X$4</f>
        <v>50</v>
      </c>
      <c r="P960" s="18">
        <f t="shared" si="42"/>
        <v>31120003</v>
      </c>
      <c r="Q960" s="18" t="str">
        <f>G960&amp;"#"&amp;H960&amp;"#"&amp;VLOOKUP(G960,章节关卡!$AN$3:$AO$36,2,FALSE)</f>
        <v>1603003#50#16</v>
      </c>
    </row>
    <row r="961" spans="1:17" ht="17.100000000000001" customHeight="1" x14ac:dyDescent="0.2">
      <c r="A961" s="14">
        <v>958</v>
      </c>
      <c r="B961" s="14">
        <v>3112</v>
      </c>
      <c r="C961" s="14" t="s">
        <v>1936</v>
      </c>
      <c r="D961" s="14" t="s">
        <v>969</v>
      </c>
      <c r="E961" s="14">
        <v>4</v>
      </c>
      <c r="F961" s="18">
        <f t="shared" si="43"/>
        <v>10000</v>
      </c>
      <c r="G961" s="18">
        <f>INDEX(章节关卡!$D$4:$AA$123,掉落填表!B961-3000,(掉落填表!E961-1)*4+2)</f>
        <v>1603010</v>
      </c>
      <c r="H961" s="18">
        <f t="shared" si="44"/>
        <v>5</v>
      </c>
      <c r="L961" s="18">
        <f>INDEX(章节关卡!$D$4:$AA$123,掉落填表!B961-3000,(掉落填表!E961-1)*4+4)*$X$4</f>
        <v>5</v>
      </c>
      <c r="P961" s="18">
        <f t="shared" si="42"/>
        <v>31120004</v>
      </c>
      <c r="Q961" s="18" t="str">
        <f>G961&amp;"#"&amp;H961&amp;"#"&amp;VLOOKUP(G961,章节关卡!$AN$3:$AO$36,2,FALSE)</f>
        <v>1603010#5#16</v>
      </c>
    </row>
    <row r="962" spans="1:17" ht="17.100000000000001" customHeight="1" x14ac:dyDescent="0.2">
      <c r="A962" s="14">
        <v>959</v>
      </c>
      <c r="B962" s="14">
        <v>3112</v>
      </c>
      <c r="C962" s="14" t="s">
        <v>1937</v>
      </c>
      <c r="D962" s="14" t="s">
        <v>969</v>
      </c>
      <c r="E962" s="14">
        <v>5</v>
      </c>
      <c r="F962" s="18">
        <f t="shared" si="43"/>
        <v>10000</v>
      </c>
      <c r="G962" s="18">
        <f>INDEX(章节关卡!$D$4:$AA$123,掉落填表!B962-3000,(掉落填表!E962-1)*4+2)</f>
        <v>1603019</v>
      </c>
      <c r="H962" s="18">
        <f t="shared" si="44"/>
        <v>1</v>
      </c>
      <c r="L962" s="18">
        <f>INDEX(章节关卡!$D$4:$AA$123,掉落填表!B962-3000,(掉落填表!E962-1)*4+4)*$X$4</f>
        <v>1</v>
      </c>
      <c r="P962" s="18">
        <f t="shared" si="42"/>
        <v>31120005</v>
      </c>
      <c r="Q962" s="18" t="str">
        <f>G962&amp;"#"&amp;H962&amp;"#"&amp;VLOOKUP(G962,章节关卡!$AN$3:$AO$36,2,FALSE)</f>
        <v>1603019#1#16</v>
      </c>
    </row>
    <row r="963" spans="1:17" ht="17.100000000000001" customHeight="1" x14ac:dyDescent="0.2">
      <c r="A963" s="14">
        <v>960</v>
      </c>
      <c r="B963" s="14">
        <v>3112</v>
      </c>
      <c r="C963" s="14" t="s">
        <v>1938</v>
      </c>
      <c r="D963" s="14" t="s">
        <v>969</v>
      </c>
      <c r="E963" s="14">
        <v>6</v>
      </c>
      <c r="F963" s="18">
        <f t="shared" si="43"/>
        <v>10000</v>
      </c>
      <c r="G963" s="18">
        <f>INDEX(章节关卡!$D$4:$AA$123,掉落填表!B963-3000,(掉落填表!E963-1)*4+2)</f>
        <v>1603017</v>
      </c>
      <c r="H963" s="18">
        <f t="shared" si="44"/>
        <v>1</v>
      </c>
      <c r="L963" s="18">
        <f>INDEX(章节关卡!$D$4:$AA$123,掉落填表!B963-3000,(掉落填表!E963-1)*4+4)*$X$4</f>
        <v>1</v>
      </c>
      <c r="P963" s="18">
        <f t="shared" si="42"/>
        <v>31120006</v>
      </c>
      <c r="Q963" s="18" t="str">
        <f>G963&amp;"#"&amp;H963&amp;"#"&amp;VLOOKUP(G963,章节关卡!$AN$3:$AO$36,2,FALSE)</f>
        <v>1603017#1#16</v>
      </c>
    </row>
    <row r="964" spans="1:17" ht="17.100000000000001" customHeight="1" x14ac:dyDescent="0.2">
      <c r="A964" s="14">
        <v>961</v>
      </c>
      <c r="B964" s="14">
        <v>3113</v>
      </c>
      <c r="C964" s="14" t="s">
        <v>1939</v>
      </c>
      <c r="D964" s="14" t="s">
        <v>969</v>
      </c>
      <c r="E964" s="14">
        <v>1</v>
      </c>
      <c r="F964" s="18">
        <f t="shared" si="43"/>
        <v>10000</v>
      </c>
      <c r="G964" s="18">
        <f>INDEX(章节关卡!$D$4:$AA$123,掉落填表!B964-3000,(掉落填表!E964-1)*4+2)</f>
        <v>1401002</v>
      </c>
      <c r="H964" s="18">
        <f t="shared" si="44"/>
        <v>2500</v>
      </c>
      <c r="L964" s="18">
        <f>INDEX(章节关卡!$D$4:$AA$123,掉落填表!B964-3000,(掉落填表!E964-1)*4+4)*$X$4</f>
        <v>2500</v>
      </c>
      <c r="P964" s="18">
        <f t="shared" ref="P964:P1027" si="45">B964*10000+E964</f>
        <v>31130001</v>
      </c>
      <c r="Q964" s="18" t="str">
        <f>G964&amp;"#"&amp;H964&amp;"#"&amp;VLOOKUP(G964,章节关卡!$AN$3:$AO$36,2,FALSE)</f>
        <v>1401002#2500#14</v>
      </c>
    </row>
    <row r="965" spans="1:17" ht="17.100000000000001" customHeight="1" x14ac:dyDescent="0.2">
      <c r="A965" s="14">
        <v>962</v>
      </c>
      <c r="B965" s="14">
        <v>3113</v>
      </c>
      <c r="C965" s="14" t="s">
        <v>1940</v>
      </c>
      <c r="D965" s="14" t="s">
        <v>969</v>
      </c>
      <c r="E965" s="14">
        <v>2</v>
      </c>
      <c r="F965" s="18">
        <f t="shared" ref="F965:F1028" si="46">IF(L965&lt;1,INT(L965*10000),10000)</f>
        <v>10000</v>
      </c>
      <c r="G965" s="18">
        <f>INDEX(章节关卡!$D$4:$AA$123,掉落填表!B965-3000,(掉落填表!E965-1)*4+2)</f>
        <v>1603008</v>
      </c>
      <c r="H965" s="18">
        <f t="shared" ref="H965:H1028" si="47">IF(F965&lt;10000,1,INT(L965))</f>
        <v>5</v>
      </c>
      <c r="L965" s="18">
        <f>INDEX(章节关卡!$D$4:$AA$123,掉落填表!B965-3000,(掉落填表!E965-1)*4+4)*$X$4</f>
        <v>5</v>
      </c>
      <c r="P965" s="18">
        <f t="shared" si="45"/>
        <v>31130002</v>
      </c>
      <c r="Q965" s="18" t="str">
        <f>G965&amp;"#"&amp;H965&amp;"#"&amp;VLOOKUP(G965,章节关卡!$AN$3:$AO$36,2,FALSE)</f>
        <v>1603008#5#16</v>
      </c>
    </row>
    <row r="966" spans="1:17" ht="17.100000000000001" customHeight="1" x14ac:dyDescent="0.2">
      <c r="A966" s="14">
        <v>963</v>
      </c>
      <c r="B966" s="14">
        <v>3113</v>
      </c>
      <c r="C966" s="14" t="s">
        <v>1941</v>
      </c>
      <c r="D966" s="14" t="s">
        <v>969</v>
      </c>
      <c r="E966" s="14">
        <v>3</v>
      </c>
      <c r="F966" s="18">
        <f t="shared" si="46"/>
        <v>10000</v>
      </c>
      <c r="G966" s="18">
        <f>INDEX(章节关卡!$D$4:$AA$123,掉落填表!B966-3000,(掉落填表!E966-1)*4+2)</f>
        <v>1603010</v>
      </c>
      <c r="H966" s="18">
        <f t="shared" si="47"/>
        <v>5</v>
      </c>
      <c r="L966" s="18">
        <f>INDEX(章节关卡!$D$4:$AA$123,掉落填表!B966-3000,(掉落填表!E966-1)*4+4)*$X$4</f>
        <v>5</v>
      </c>
      <c r="P966" s="18">
        <f t="shared" si="45"/>
        <v>31130003</v>
      </c>
      <c r="Q966" s="18" t="str">
        <f>G966&amp;"#"&amp;H966&amp;"#"&amp;VLOOKUP(G966,章节关卡!$AN$3:$AO$36,2,FALSE)</f>
        <v>1603010#5#16</v>
      </c>
    </row>
    <row r="967" spans="1:17" ht="17.100000000000001" customHeight="1" x14ac:dyDescent="0.2">
      <c r="A967" s="14">
        <v>964</v>
      </c>
      <c r="B967" s="14">
        <v>3113</v>
      </c>
      <c r="C967" s="14" t="s">
        <v>1942</v>
      </c>
      <c r="D967" s="14" t="s">
        <v>969</v>
      </c>
      <c r="E967" s="14">
        <v>4</v>
      </c>
      <c r="F967" s="18">
        <f t="shared" si="46"/>
        <v>10000</v>
      </c>
      <c r="G967" s="18">
        <f>INDEX(章节关卡!$D$4:$AA$123,掉落填表!B967-3000,(掉落填表!E967-1)*4+2)</f>
        <v>1603012</v>
      </c>
      <c r="H967" s="18">
        <f t="shared" si="47"/>
        <v>5</v>
      </c>
      <c r="L967" s="18">
        <f>INDEX(章节关卡!$D$4:$AA$123,掉落填表!B967-3000,(掉落填表!E967-1)*4+4)*$X$4</f>
        <v>5</v>
      </c>
      <c r="P967" s="18">
        <f t="shared" si="45"/>
        <v>31130004</v>
      </c>
      <c r="Q967" s="18" t="str">
        <f>G967&amp;"#"&amp;H967&amp;"#"&amp;VLOOKUP(G967,章节关卡!$AN$3:$AO$36,2,FALSE)</f>
        <v>1603012#5#16</v>
      </c>
    </row>
    <row r="968" spans="1:17" ht="17.100000000000001" customHeight="1" x14ac:dyDescent="0.2">
      <c r="A968" s="14">
        <v>965</v>
      </c>
      <c r="B968" s="14">
        <v>3113</v>
      </c>
      <c r="C968" s="14" t="s">
        <v>1943</v>
      </c>
      <c r="D968" s="14" t="s">
        <v>969</v>
      </c>
      <c r="E968" s="14">
        <v>5</v>
      </c>
      <c r="F968" s="18">
        <f t="shared" si="46"/>
        <v>10000</v>
      </c>
      <c r="G968" s="18">
        <f>INDEX(章节关卡!$D$4:$AA$123,掉落填表!B968-3000,(掉落填表!E968-1)*4+2)</f>
        <v>1603020</v>
      </c>
      <c r="H968" s="18">
        <f t="shared" si="47"/>
        <v>1</v>
      </c>
      <c r="L968" s="18">
        <f>INDEX(章节关卡!$D$4:$AA$123,掉落填表!B968-3000,(掉落填表!E968-1)*4+4)*$X$4</f>
        <v>1</v>
      </c>
      <c r="P968" s="18">
        <f t="shared" si="45"/>
        <v>31130005</v>
      </c>
      <c r="Q968" s="18" t="str">
        <f>G968&amp;"#"&amp;H968&amp;"#"&amp;VLOOKUP(G968,章节关卡!$AN$3:$AO$36,2,FALSE)</f>
        <v>1603020#1#16</v>
      </c>
    </row>
    <row r="969" spans="1:17" ht="17.100000000000001" customHeight="1" x14ac:dyDescent="0.2">
      <c r="A969" s="14">
        <v>966</v>
      </c>
      <c r="B969" s="14">
        <v>3113</v>
      </c>
      <c r="C969" s="14" t="s">
        <v>1944</v>
      </c>
      <c r="D969" s="14" t="s">
        <v>969</v>
      </c>
      <c r="E969" s="14">
        <v>6</v>
      </c>
      <c r="F969" s="18">
        <f t="shared" si="46"/>
        <v>10000</v>
      </c>
      <c r="G969" s="18">
        <f>INDEX(章节关卡!$D$4:$AA$123,掉落填表!B969-3000,(掉落填表!E969-1)*4+2)</f>
        <v>1603017</v>
      </c>
      <c r="H969" s="18">
        <f t="shared" si="47"/>
        <v>1</v>
      </c>
      <c r="L969" s="18">
        <f>INDEX(章节关卡!$D$4:$AA$123,掉落填表!B969-3000,(掉落填表!E969-1)*4+4)*$X$4</f>
        <v>1</v>
      </c>
      <c r="P969" s="18">
        <f t="shared" si="45"/>
        <v>31130006</v>
      </c>
      <c r="Q969" s="18" t="str">
        <f>G969&amp;"#"&amp;H969&amp;"#"&amp;VLOOKUP(G969,章节关卡!$AN$3:$AO$36,2,FALSE)</f>
        <v>1603017#1#16</v>
      </c>
    </row>
    <row r="970" spans="1:17" ht="17.100000000000001" customHeight="1" x14ac:dyDescent="0.2">
      <c r="A970" s="14">
        <v>967</v>
      </c>
      <c r="B970" s="14">
        <v>3114</v>
      </c>
      <c r="C970" s="14" t="s">
        <v>1945</v>
      </c>
      <c r="D970" s="14" t="s">
        <v>969</v>
      </c>
      <c r="E970" s="14">
        <v>1</v>
      </c>
      <c r="F970" s="18">
        <f t="shared" si="46"/>
        <v>10000</v>
      </c>
      <c r="G970" s="18">
        <f>INDEX(章节关卡!$D$4:$AA$123,掉落填表!B970-3000,(掉落填表!E970-1)*4+2)</f>
        <v>1401002</v>
      </c>
      <c r="H970" s="18">
        <f t="shared" si="47"/>
        <v>2500</v>
      </c>
      <c r="L970" s="18">
        <f>INDEX(章节关卡!$D$4:$AA$123,掉落填表!B970-3000,(掉落填表!E970-1)*4+4)*$X$4</f>
        <v>2500</v>
      </c>
      <c r="P970" s="18">
        <f t="shared" si="45"/>
        <v>31140001</v>
      </c>
      <c r="Q970" s="18" t="str">
        <f>G970&amp;"#"&amp;H970&amp;"#"&amp;VLOOKUP(G970,章节关卡!$AN$3:$AO$36,2,FALSE)</f>
        <v>1401002#2500#14</v>
      </c>
    </row>
    <row r="971" spans="1:17" ht="17.100000000000001" customHeight="1" x14ac:dyDescent="0.2">
      <c r="A971" s="14">
        <v>968</v>
      </c>
      <c r="B971" s="14">
        <v>3114</v>
      </c>
      <c r="C971" s="14" t="s">
        <v>1946</v>
      </c>
      <c r="D971" s="14" t="s">
        <v>969</v>
      </c>
      <c r="E971" s="14">
        <v>2</v>
      </c>
      <c r="F971" s="18">
        <f t="shared" si="46"/>
        <v>10000</v>
      </c>
      <c r="G971" s="18">
        <f>INDEX(章节关卡!$D$4:$AA$123,掉落填表!B971-3000,(掉落填表!E971-1)*4+2)</f>
        <v>1401003</v>
      </c>
      <c r="H971" s="18">
        <f t="shared" si="47"/>
        <v>600</v>
      </c>
      <c r="L971" s="18">
        <f>INDEX(章节关卡!$D$4:$AA$123,掉落填表!B971-3000,(掉落填表!E971-1)*4+4)*$X$4</f>
        <v>600</v>
      </c>
      <c r="P971" s="18">
        <f t="shared" si="45"/>
        <v>31140002</v>
      </c>
      <c r="Q971" s="18" t="str">
        <f>G971&amp;"#"&amp;H971&amp;"#"&amp;VLOOKUP(G971,章节关卡!$AN$3:$AO$36,2,FALSE)</f>
        <v>1401003#600#14</v>
      </c>
    </row>
    <row r="972" spans="1:17" ht="17.100000000000001" customHeight="1" x14ac:dyDescent="0.2">
      <c r="A972" s="14">
        <v>969</v>
      </c>
      <c r="B972" s="14">
        <v>3114</v>
      </c>
      <c r="C972" s="14" t="s">
        <v>1947</v>
      </c>
      <c r="D972" s="14" t="s">
        <v>969</v>
      </c>
      <c r="E972" s="14">
        <v>3</v>
      </c>
      <c r="F972" s="18">
        <f t="shared" si="46"/>
        <v>10000</v>
      </c>
      <c r="G972" s="18">
        <f>INDEX(章节关卡!$D$4:$AA$123,掉落填表!B972-3000,(掉落填表!E972-1)*4+2)</f>
        <v>1603006</v>
      </c>
      <c r="H972" s="18">
        <f t="shared" si="47"/>
        <v>50</v>
      </c>
      <c r="L972" s="18">
        <f>INDEX(章节关卡!$D$4:$AA$123,掉落填表!B972-3000,(掉落填表!E972-1)*4+4)*$X$4</f>
        <v>50</v>
      </c>
      <c r="P972" s="18">
        <f t="shared" si="45"/>
        <v>31140003</v>
      </c>
      <c r="Q972" s="18" t="str">
        <f>G972&amp;"#"&amp;H972&amp;"#"&amp;VLOOKUP(G972,章节关卡!$AN$3:$AO$36,2,FALSE)</f>
        <v>1603006#50#16</v>
      </c>
    </row>
    <row r="973" spans="1:17" ht="17.100000000000001" customHeight="1" x14ac:dyDescent="0.2">
      <c r="A973" s="14">
        <v>970</v>
      </c>
      <c r="B973" s="14">
        <v>3114</v>
      </c>
      <c r="C973" s="14" t="s">
        <v>1948</v>
      </c>
      <c r="D973" s="14" t="s">
        <v>969</v>
      </c>
      <c r="E973" s="14">
        <v>4</v>
      </c>
      <c r="F973" s="18">
        <f t="shared" si="46"/>
        <v>10000</v>
      </c>
      <c r="G973" s="18">
        <f>INDEX(章节关卡!$D$4:$AA$123,掉落填表!B973-3000,(掉落填表!E973-1)*4+2)</f>
        <v>1603014</v>
      </c>
      <c r="H973" s="18">
        <f t="shared" si="47"/>
        <v>5</v>
      </c>
      <c r="L973" s="18">
        <f>INDEX(章节关卡!$D$4:$AA$123,掉落填表!B973-3000,(掉落填表!E973-1)*4+4)*$X$4</f>
        <v>5</v>
      </c>
      <c r="P973" s="18">
        <f t="shared" si="45"/>
        <v>31140004</v>
      </c>
      <c r="Q973" s="18" t="str">
        <f>G973&amp;"#"&amp;H973&amp;"#"&amp;VLOOKUP(G973,章节关卡!$AN$3:$AO$36,2,FALSE)</f>
        <v>1603014#5#16</v>
      </c>
    </row>
    <row r="974" spans="1:17" ht="17.100000000000001" customHeight="1" x14ac:dyDescent="0.2">
      <c r="A974" s="14">
        <v>971</v>
      </c>
      <c r="B974" s="14">
        <v>3114</v>
      </c>
      <c r="C974" s="14" t="s">
        <v>1949</v>
      </c>
      <c r="D974" s="14" t="s">
        <v>969</v>
      </c>
      <c r="E974" s="14">
        <v>5</v>
      </c>
      <c r="F974" s="18">
        <f t="shared" si="46"/>
        <v>10000</v>
      </c>
      <c r="G974" s="18">
        <f>INDEX(章节关卡!$D$4:$AA$123,掉落填表!B974-3000,(掉落填表!E974-1)*4+2)</f>
        <v>1603021</v>
      </c>
      <c r="H974" s="18">
        <f t="shared" si="47"/>
        <v>1</v>
      </c>
      <c r="L974" s="18">
        <f>INDEX(章节关卡!$D$4:$AA$123,掉落填表!B974-3000,(掉落填表!E974-1)*4+4)*$X$4</f>
        <v>1</v>
      </c>
      <c r="P974" s="18">
        <f t="shared" si="45"/>
        <v>31140005</v>
      </c>
      <c r="Q974" s="18" t="str">
        <f>G974&amp;"#"&amp;H974&amp;"#"&amp;VLOOKUP(G974,章节关卡!$AN$3:$AO$36,2,FALSE)</f>
        <v>1603021#1#16</v>
      </c>
    </row>
    <row r="975" spans="1:17" ht="17.100000000000001" customHeight="1" x14ac:dyDescent="0.2">
      <c r="A975" s="14">
        <v>972</v>
      </c>
      <c r="B975" s="14">
        <v>3114</v>
      </c>
      <c r="C975" s="14" t="s">
        <v>1950</v>
      </c>
      <c r="D975" s="14" t="s">
        <v>969</v>
      </c>
      <c r="E975" s="14">
        <v>6</v>
      </c>
      <c r="F975" s="18">
        <f t="shared" si="46"/>
        <v>10000</v>
      </c>
      <c r="G975" s="18">
        <f>INDEX(章节关卡!$D$4:$AA$123,掉落填表!B975-3000,(掉落填表!E975-1)*4+2)</f>
        <v>1603017</v>
      </c>
      <c r="H975" s="18">
        <f t="shared" si="47"/>
        <v>1</v>
      </c>
      <c r="L975" s="18">
        <f>INDEX(章节关卡!$D$4:$AA$123,掉落填表!B975-3000,(掉落填表!E975-1)*4+4)*$X$4</f>
        <v>1</v>
      </c>
      <c r="P975" s="18">
        <f t="shared" si="45"/>
        <v>31140006</v>
      </c>
      <c r="Q975" s="18" t="str">
        <f>G975&amp;"#"&amp;H975&amp;"#"&amp;VLOOKUP(G975,章节关卡!$AN$3:$AO$36,2,FALSE)</f>
        <v>1603017#1#16</v>
      </c>
    </row>
    <row r="976" spans="1:17" ht="17.100000000000001" customHeight="1" x14ac:dyDescent="0.2">
      <c r="A976" s="14">
        <v>973</v>
      </c>
      <c r="B976" s="14">
        <v>3115</v>
      </c>
      <c r="C976" s="14" t="s">
        <v>1951</v>
      </c>
      <c r="D976" s="14" t="s">
        <v>969</v>
      </c>
      <c r="E976" s="14">
        <v>1</v>
      </c>
      <c r="F976" s="18">
        <f t="shared" si="46"/>
        <v>10000</v>
      </c>
      <c r="G976" s="18">
        <f>INDEX(章节关卡!$D$4:$AA$123,掉落填表!B976-3000,(掉落填表!E976-1)*4+2)</f>
        <v>1401002</v>
      </c>
      <c r="H976" s="18">
        <f t="shared" si="47"/>
        <v>2500</v>
      </c>
      <c r="L976" s="18">
        <f>INDEX(章节关卡!$D$4:$AA$123,掉落填表!B976-3000,(掉落填表!E976-1)*4+4)*$X$4</f>
        <v>2500</v>
      </c>
      <c r="P976" s="18">
        <f t="shared" si="45"/>
        <v>31150001</v>
      </c>
      <c r="Q976" s="18" t="str">
        <f>G976&amp;"#"&amp;H976&amp;"#"&amp;VLOOKUP(G976,章节关卡!$AN$3:$AO$36,2,FALSE)</f>
        <v>1401002#2500#14</v>
      </c>
    </row>
    <row r="977" spans="1:17" ht="17.100000000000001" customHeight="1" x14ac:dyDescent="0.2">
      <c r="A977" s="14">
        <v>974</v>
      </c>
      <c r="B977" s="14">
        <v>3115</v>
      </c>
      <c r="C977" s="14" t="s">
        <v>1952</v>
      </c>
      <c r="D977" s="14" t="s">
        <v>969</v>
      </c>
      <c r="E977" s="14">
        <v>2</v>
      </c>
      <c r="F977" s="18">
        <f t="shared" si="46"/>
        <v>10000</v>
      </c>
      <c r="G977" s="18">
        <f>INDEX(章节关卡!$D$4:$AA$123,掉落填表!B977-3000,(掉落填表!E977-1)*4+2)</f>
        <v>1401004</v>
      </c>
      <c r="H977" s="18">
        <f t="shared" si="47"/>
        <v>600</v>
      </c>
      <c r="L977" s="18">
        <f>INDEX(章节关卡!$D$4:$AA$123,掉落填表!B977-3000,(掉落填表!E977-1)*4+4)*$X$4</f>
        <v>600</v>
      </c>
      <c r="P977" s="18">
        <f t="shared" si="45"/>
        <v>31150002</v>
      </c>
      <c r="Q977" s="18" t="str">
        <f>G977&amp;"#"&amp;H977&amp;"#"&amp;VLOOKUP(G977,章节关卡!$AN$3:$AO$36,2,FALSE)</f>
        <v>1401004#600#14</v>
      </c>
    </row>
    <row r="978" spans="1:17" ht="17.100000000000001" customHeight="1" x14ac:dyDescent="0.2">
      <c r="A978" s="14">
        <v>975</v>
      </c>
      <c r="B978" s="14">
        <v>3115</v>
      </c>
      <c r="C978" s="14" t="s">
        <v>1953</v>
      </c>
      <c r="D978" s="14" t="s">
        <v>969</v>
      </c>
      <c r="E978" s="14">
        <v>3</v>
      </c>
      <c r="F978" s="18">
        <f t="shared" si="46"/>
        <v>10000</v>
      </c>
      <c r="G978" s="18">
        <f>INDEX(章节关卡!$D$4:$AA$123,掉落填表!B978-3000,(掉落填表!E978-1)*4+2)</f>
        <v>1603003</v>
      </c>
      <c r="H978" s="18">
        <f t="shared" si="47"/>
        <v>50</v>
      </c>
      <c r="L978" s="18">
        <f>INDEX(章节关卡!$D$4:$AA$123,掉落填表!B978-3000,(掉落填表!E978-1)*4+4)*$X$4</f>
        <v>50</v>
      </c>
      <c r="P978" s="18">
        <f t="shared" si="45"/>
        <v>31150003</v>
      </c>
      <c r="Q978" s="18" t="str">
        <f>G978&amp;"#"&amp;H978&amp;"#"&amp;VLOOKUP(G978,章节关卡!$AN$3:$AO$36,2,FALSE)</f>
        <v>1603003#50#16</v>
      </c>
    </row>
    <row r="979" spans="1:17" ht="17.100000000000001" customHeight="1" x14ac:dyDescent="0.2">
      <c r="A979" s="14">
        <v>976</v>
      </c>
      <c r="B979" s="14">
        <v>3115</v>
      </c>
      <c r="C979" s="14" t="s">
        <v>1954</v>
      </c>
      <c r="D979" s="14" t="s">
        <v>969</v>
      </c>
      <c r="E979" s="14">
        <v>4</v>
      </c>
      <c r="F979" s="18">
        <f t="shared" si="46"/>
        <v>10000</v>
      </c>
      <c r="G979" s="18">
        <f>INDEX(章节关卡!$D$4:$AA$123,掉落填表!B979-3000,(掉落填表!E979-1)*4+2)</f>
        <v>1603016</v>
      </c>
      <c r="H979" s="18">
        <f t="shared" si="47"/>
        <v>5</v>
      </c>
      <c r="L979" s="18">
        <f>INDEX(章节关卡!$D$4:$AA$123,掉落填表!B979-3000,(掉落填表!E979-1)*4+4)*$X$4</f>
        <v>5</v>
      </c>
      <c r="P979" s="18">
        <f t="shared" si="45"/>
        <v>31150004</v>
      </c>
      <c r="Q979" s="18" t="str">
        <f>G979&amp;"#"&amp;H979&amp;"#"&amp;VLOOKUP(G979,章节关卡!$AN$3:$AO$36,2,FALSE)</f>
        <v>1603016#5#16</v>
      </c>
    </row>
    <row r="980" spans="1:17" ht="17.100000000000001" customHeight="1" x14ac:dyDescent="0.2">
      <c r="A980" s="14">
        <v>977</v>
      </c>
      <c r="B980" s="14">
        <v>3115</v>
      </c>
      <c r="C980" s="14" t="s">
        <v>1955</v>
      </c>
      <c r="D980" s="14" t="s">
        <v>969</v>
      </c>
      <c r="E980" s="14">
        <v>5</v>
      </c>
      <c r="F980" s="18">
        <f t="shared" si="46"/>
        <v>10000</v>
      </c>
      <c r="G980" s="18">
        <f>INDEX(章节关卡!$D$4:$AA$123,掉落填表!B980-3000,(掉落填表!E980-1)*4+2)</f>
        <v>1603022</v>
      </c>
      <c r="H980" s="18">
        <f t="shared" si="47"/>
        <v>1</v>
      </c>
      <c r="L980" s="18">
        <f>INDEX(章节关卡!$D$4:$AA$123,掉落填表!B980-3000,(掉落填表!E980-1)*4+4)*$X$4</f>
        <v>1</v>
      </c>
      <c r="P980" s="18">
        <f t="shared" si="45"/>
        <v>31150005</v>
      </c>
      <c r="Q980" s="18" t="str">
        <f>G980&amp;"#"&amp;H980&amp;"#"&amp;VLOOKUP(G980,章节关卡!$AN$3:$AO$36,2,FALSE)</f>
        <v>1603022#1#16</v>
      </c>
    </row>
    <row r="981" spans="1:17" ht="17.100000000000001" customHeight="1" x14ac:dyDescent="0.2">
      <c r="A981" s="14">
        <v>978</v>
      </c>
      <c r="B981" s="14">
        <v>3115</v>
      </c>
      <c r="C981" s="14" t="s">
        <v>1956</v>
      </c>
      <c r="D981" s="14" t="s">
        <v>969</v>
      </c>
      <c r="E981" s="14">
        <v>6</v>
      </c>
      <c r="F981" s="18">
        <f t="shared" si="46"/>
        <v>10000</v>
      </c>
      <c r="G981" s="18">
        <f>INDEX(章节关卡!$D$4:$AA$123,掉落填表!B981-3000,(掉落填表!E981-1)*4+2)</f>
        <v>1603017</v>
      </c>
      <c r="H981" s="18">
        <f t="shared" si="47"/>
        <v>1</v>
      </c>
      <c r="L981" s="18">
        <f>INDEX(章节关卡!$D$4:$AA$123,掉落填表!B981-3000,(掉落填表!E981-1)*4+4)*$X$4</f>
        <v>1</v>
      </c>
      <c r="P981" s="18">
        <f t="shared" si="45"/>
        <v>31150006</v>
      </c>
      <c r="Q981" s="18" t="str">
        <f>G981&amp;"#"&amp;H981&amp;"#"&amp;VLOOKUP(G981,章节关卡!$AN$3:$AO$36,2,FALSE)</f>
        <v>1603017#1#16</v>
      </c>
    </row>
    <row r="982" spans="1:17" ht="17.100000000000001" customHeight="1" x14ac:dyDescent="0.2">
      <c r="A982" s="14">
        <v>979</v>
      </c>
      <c r="B982" s="14">
        <v>3116</v>
      </c>
      <c r="C982" s="14" t="s">
        <v>1957</v>
      </c>
      <c r="D982" s="14" t="s">
        <v>969</v>
      </c>
      <c r="E982" s="14">
        <v>1</v>
      </c>
      <c r="F982" s="18">
        <f t="shared" si="46"/>
        <v>10000</v>
      </c>
      <c r="G982" s="18">
        <f>INDEX(章节关卡!$D$4:$AA$123,掉落填表!B982-3000,(掉落填表!E982-1)*4+2)</f>
        <v>1401002</v>
      </c>
      <c r="H982" s="18">
        <f t="shared" si="47"/>
        <v>2500</v>
      </c>
      <c r="L982" s="18">
        <f>INDEX(章节关卡!$D$4:$AA$123,掉落填表!B982-3000,(掉落填表!E982-1)*4+4)*$X$4</f>
        <v>2500</v>
      </c>
      <c r="P982" s="18">
        <f t="shared" si="45"/>
        <v>31160001</v>
      </c>
      <c r="Q982" s="18" t="str">
        <f>G982&amp;"#"&amp;H982&amp;"#"&amp;VLOOKUP(G982,章节关卡!$AN$3:$AO$36,2,FALSE)</f>
        <v>1401002#2500#14</v>
      </c>
    </row>
    <row r="983" spans="1:17" ht="17.100000000000001" customHeight="1" x14ac:dyDescent="0.2">
      <c r="A983" s="14">
        <v>980</v>
      </c>
      <c r="B983" s="14">
        <v>3116</v>
      </c>
      <c r="C983" s="14" t="s">
        <v>1958</v>
      </c>
      <c r="D983" s="14" t="s">
        <v>969</v>
      </c>
      <c r="E983" s="14">
        <v>2</v>
      </c>
      <c r="F983" s="18">
        <f t="shared" si="46"/>
        <v>10000</v>
      </c>
      <c r="G983" s="18">
        <f>INDEX(章节关卡!$D$4:$AA$123,掉落填表!B983-3000,(掉落填表!E983-1)*4+2)</f>
        <v>1401003</v>
      </c>
      <c r="H983" s="18">
        <f t="shared" si="47"/>
        <v>600</v>
      </c>
      <c r="L983" s="18">
        <f>INDEX(章节关卡!$D$4:$AA$123,掉落填表!B983-3000,(掉落填表!E983-1)*4+4)*$X$4</f>
        <v>600</v>
      </c>
      <c r="P983" s="18">
        <f t="shared" si="45"/>
        <v>31160002</v>
      </c>
      <c r="Q983" s="18" t="str">
        <f>G983&amp;"#"&amp;H983&amp;"#"&amp;VLOOKUP(G983,章节关卡!$AN$3:$AO$36,2,FALSE)</f>
        <v>1401003#600#14</v>
      </c>
    </row>
    <row r="984" spans="1:17" ht="17.100000000000001" customHeight="1" x14ac:dyDescent="0.2">
      <c r="A984" s="14">
        <v>981</v>
      </c>
      <c r="B984" s="14">
        <v>3116</v>
      </c>
      <c r="C984" s="14" t="s">
        <v>1959</v>
      </c>
      <c r="D984" s="14" t="s">
        <v>969</v>
      </c>
      <c r="E984" s="14">
        <v>3</v>
      </c>
      <c r="F984" s="18">
        <f t="shared" si="46"/>
        <v>10000</v>
      </c>
      <c r="G984" s="18">
        <f>INDEX(章节关卡!$D$4:$AA$123,掉落填表!B984-3000,(掉落填表!E984-1)*4+2)</f>
        <v>1603006</v>
      </c>
      <c r="H984" s="18">
        <f t="shared" si="47"/>
        <v>50</v>
      </c>
      <c r="L984" s="18">
        <f>INDEX(章节关卡!$D$4:$AA$123,掉落填表!B984-3000,(掉落填表!E984-1)*4+4)*$X$4</f>
        <v>50</v>
      </c>
      <c r="P984" s="18">
        <f t="shared" si="45"/>
        <v>31160003</v>
      </c>
      <c r="Q984" s="18" t="str">
        <f>G984&amp;"#"&amp;H984&amp;"#"&amp;VLOOKUP(G984,章节关卡!$AN$3:$AO$36,2,FALSE)</f>
        <v>1603006#50#16</v>
      </c>
    </row>
    <row r="985" spans="1:17" ht="17.100000000000001" customHeight="1" x14ac:dyDescent="0.2">
      <c r="A985" s="14">
        <v>982</v>
      </c>
      <c r="B985" s="14">
        <v>3116</v>
      </c>
      <c r="C985" s="14" t="s">
        <v>1960</v>
      </c>
      <c r="D985" s="14" t="s">
        <v>969</v>
      </c>
      <c r="E985" s="14">
        <v>4</v>
      </c>
      <c r="F985" s="18">
        <f t="shared" si="46"/>
        <v>10000</v>
      </c>
      <c r="G985" s="18">
        <f>INDEX(章节关卡!$D$4:$AA$123,掉落填表!B985-3000,(掉落填表!E985-1)*4+2)</f>
        <v>1603008</v>
      </c>
      <c r="H985" s="18">
        <f t="shared" si="47"/>
        <v>5</v>
      </c>
      <c r="L985" s="18">
        <f>INDEX(章节关卡!$D$4:$AA$123,掉落填表!B985-3000,(掉落填表!E985-1)*4+4)*$X$4</f>
        <v>5</v>
      </c>
      <c r="P985" s="18">
        <f t="shared" si="45"/>
        <v>31160004</v>
      </c>
      <c r="Q985" s="18" t="str">
        <f>G985&amp;"#"&amp;H985&amp;"#"&amp;VLOOKUP(G985,章节关卡!$AN$3:$AO$36,2,FALSE)</f>
        <v>1603008#5#16</v>
      </c>
    </row>
    <row r="986" spans="1:17" ht="17.100000000000001" customHeight="1" x14ac:dyDescent="0.2">
      <c r="A986" s="14">
        <v>983</v>
      </c>
      <c r="B986" s="14">
        <v>3116</v>
      </c>
      <c r="C986" s="14" t="s">
        <v>1961</v>
      </c>
      <c r="D986" s="14" t="s">
        <v>969</v>
      </c>
      <c r="E986" s="14">
        <v>5</v>
      </c>
      <c r="F986" s="18">
        <f t="shared" si="46"/>
        <v>10000</v>
      </c>
      <c r="G986" s="18">
        <f>INDEX(章节关卡!$D$4:$AA$123,掉落填表!B986-3000,(掉落填表!E986-1)*4+2)</f>
        <v>1603018</v>
      </c>
      <c r="H986" s="18">
        <f t="shared" si="47"/>
        <v>1</v>
      </c>
      <c r="L986" s="18">
        <f>INDEX(章节关卡!$D$4:$AA$123,掉落填表!B986-3000,(掉落填表!E986-1)*4+4)*$X$4</f>
        <v>1</v>
      </c>
      <c r="P986" s="18">
        <f t="shared" si="45"/>
        <v>31160005</v>
      </c>
      <c r="Q986" s="18" t="str">
        <f>G986&amp;"#"&amp;H986&amp;"#"&amp;VLOOKUP(G986,章节关卡!$AN$3:$AO$36,2,FALSE)</f>
        <v>1603018#1#16</v>
      </c>
    </row>
    <row r="987" spans="1:17" ht="17.100000000000001" customHeight="1" x14ac:dyDescent="0.2">
      <c r="A987" s="14">
        <v>984</v>
      </c>
      <c r="B987" s="14">
        <v>3116</v>
      </c>
      <c r="C987" s="14" t="s">
        <v>1962</v>
      </c>
      <c r="D987" s="14" t="s">
        <v>969</v>
      </c>
      <c r="E987" s="14">
        <v>6</v>
      </c>
      <c r="F987" s="18">
        <f t="shared" si="46"/>
        <v>10000</v>
      </c>
      <c r="G987" s="18">
        <f>INDEX(章节关卡!$D$4:$AA$123,掉落填表!B987-3000,(掉落填表!E987-1)*4+2)</f>
        <v>1603017</v>
      </c>
      <c r="H987" s="18">
        <f t="shared" si="47"/>
        <v>1</v>
      </c>
      <c r="L987" s="18">
        <f>INDEX(章节关卡!$D$4:$AA$123,掉落填表!B987-3000,(掉落填表!E987-1)*4+4)*$X$4</f>
        <v>1</v>
      </c>
      <c r="P987" s="18">
        <f t="shared" si="45"/>
        <v>31160006</v>
      </c>
      <c r="Q987" s="18" t="str">
        <f>G987&amp;"#"&amp;H987&amp;"#"&amp;VLOOKUP(G987,章节关卡!$AN$3:$AO$36,2,FALSE)</f>
        <v>1603017#1#16</v>
      </c>
    </row>
    <row r="988" spans="1:17" ht="17.100000000000001" customHeight="1" x14ac:dyDescent="0.2">
      <c r="A988" s="14">
        <v>985</v>
      </c>
      <c r="B988" s="14">
        <v>3117</v>
      </c>
      <c r="C988" s="14" t="s">
        <v>1963</v>
      </c>
      <c r="D988" s="14" t="s">
        <v>969</v>
      </c>
      <c r="E988" s="14">
        <v>1</v>
      </c>
      <c r="F988" s="18">
        <f t="shared" si="46"/>
        <v>10000</v>
      </c>
      <c r="G988" s="18">
        <f>INDEX(章节关卡!$D$4:$AA$123,掉落填表!B988-3000,(掉落填表!E988-1)*4+2)</f>
        <v>1401002</v>
      </c>
      <c r="H988" s="18">
        <f t="shared" si="47"/>
        <v>2500</v>
      </c>
      <c r="L988" s="18">
        <f>INDEX(章节关卡!$D$4:$AA$123,掉落填表!B988-3000,(掉落填表!E988-1)*4+4)*$X$4</f>
        <v>2500</v>
      </c>
      <c r="P988" s="18">
        <f t="shared" si="45"/>
        <v>31170001</v>
      </c>
      <c r="Q988" s="18" t="str">
        <f>G988&amp;"#"&amp;H988&amp;"#"&amp;VLOOKUP(G988,章节关卡!$AN$3:$AO$36,2,FALSE)</f>
        <v>1401002#2500#14</v>
      </c>
    </row>
    <row r="989" spans="1:17" ht="17.100000000000001" customHeight="1" x14ac:dyDescent="0.2">
      <c r="A989" s="14">
        <v>986</v>
      </c>
      <c r="B989" s="14">
        <v>3117</v>
      </c>
      <c r="C989" s="14" t="s">
        <v>1964</v>
      </c>
      <c r="D989" s="14" t="s">
        <v>969</v>
      </c>
      <c r="E989" s="14">
        <v>2</v>
      </c>
      <c r="F989" s="18">
        <f t="shared" si="46"/>
        <v>10000</v>
      </c>
      <c r="G989" s="18">
        <f>INDEX(章节关卡!$D$4:$AA$123,掉落填表!B989-3000,(掉落填表!E989-1)*4+2)</f>
        <v>1401004</v>
      </c>
      <c r="H989" s="18">
        <f t="shared" si="47"/>
        <v>600</v>
      </c>
      <c r="L989" s="18">
        <f>INDEX(章节关卡!$D$4:$AA$123,掉落填表!B989-3000,(掉落填表!E989-1)*4+4)*$X$4</f>
        <v>600</v>
      </c>
      <c r="P989" s="18">
        <f t="shared" si="45"/>
        <v>31170002</v>
      </c>
      <c r="Q989" s="18" t="str">
        <f>G989&amp;"#"&amp;H989&amp;"#"&amp;VLOOKUP(G989,章节关卡!$AN$3:$AO$36,2,FALSE)</f>
        <v>1401004#600#14</v>
      </c>
    </row>
    <row r="990" spans="1:17" ht="17.100000000000001" customHeight="1" x14ac:dyDescent="0.2">
      <c r="A990" s="14">
        <v>987</v>
      </c>
      <c r="B990" s="14">
        <v>3117</v>
      </c>
      <c r="C990" s="14" t="s">
        <v>1965</v>
      </c>
      <c r="D990" s="14" t="s">
        <v>969</v>
      </c>
      <c r="E990" s="14">
        <v>3</v>
      </c>
      <c r="F990" s="18">
        <f t="shared" si="46"/>
        <v>10000</v>
      </c>
      <c r="G990" s="18">
        <f>INDEX(章节关卡!$D$4:$AA$123,掉落填表!B990-3000,(掉落填表!E990-1)*4+2)</f>
        <v>1603003</v>
      </c>
      <c r="H990" s="18">
        <f t="shared" si="47"/>
        <v>50</v>
      </c>
      <c r="L990" s="18">
        <f>INDEX(章节关卡!$D$4:$AA$123,掉落填表!B990-3000,(掉落填表!E990-1)*4+4)*$X$4</f>
        <v>50</v>
      </c>
      <c r="P990" s="18">
        <f t="shared" si="45"/>
        <v>31170003</v>
      </c>
      <c r="Q990" s="18" t="str">
        <f>G990&amp;"#"&amp;H990&amp;"#"&amp;VLOOKUP(G990,章节关卡!$AN$3:$AO$36,2,FALSE)</f>
        <v>1603003#50#16</v>
      </c>
    </row>
    <row r="991" spans="1:17" ht="17.100000000000001" customHeight="1" x14ac:dyDescent="0.2">
      <c r="A991" s="14">
        <v>988</v>
      </c>
      <c r="B991" s="14">
        <v>3117</v>
      </c>
      <c r="C991" s="14" t="s">
        <v>1966</v>
      </c>
      <c r="D991" s="14" t="s">
        <v>969</v>
      </c>
      <c r="E991" s="14">
        <v>4</v>
      </c>
      <c r="F991" s="18">
        <f t="shared" si="46"/>
        <v>10000</v>
      </c>
      <c r="G991" s="18">
        <f>INDEX(章节关卡!$D$4:$AA$123,掉落填表!B991-3000,(掉落填表!E991-1)*4+2)</f>
        <v>1603010</v>
      </c>
      <c r="H991" s="18">
        <f t="shared" si="47"/>
        <v>5</v>
      </c>
      <c r="L991" s="18">
        <f>INDEX(章节关卡!$D$4:$AA$123,掉落填表!B991-3000,(掉落填表!E991-1)*4+4)*$X$4</f>
        <v>5</v>
      </c>
      <c r="P991" s="18">
        <f t="shared" si="45"/>
        <v>31170004</v>
      </c>
      <c r="Q991" s="18" t="str">
        <f>G991&amp;"#"&amp;H991&amp;"#"&amp;VLOOKUP(G991,章节关卡!$AN$3:$AO$36,2,FALSE)</f>
        <v>1603010#5#16</v>
      </c>
    </row>
    <row r="992" spans="1:17" ht="17.100000000000001" customHeight="1" x14ac:dyDescent="0.2">
      <c r="A992" s="14">
        <v>989</v>
      </c>
      <c r="B992" s="14">
        <v>3117</v>
      </c>
      <c r="C992" s="14" t="s">
        <v>1967</v>
      </c>
      <c r="D992" s="14" t="s">
        <v>969</v>
      </c>
      <c r="E992" s="14">
        <v>5</v>
      </c>
      <c r="F992" s="18">
        <f t="shared" si="46"/>
        <v>10000</v>
      </c>
      <c r="G992" s="18">
        <f>INDEX(章节关卡!$D$4:$AA$123,掉落填表!B992-3000,(掉落填表!E992-1)*4+2)</f>
        <v>1603019</v>
      </c>
      <c r="H992" s="18">
        <f t="shared" si="47"/>
        <v>1</v>
      </c>
      <c r="L992" s="18">
        <f>INDEX(章节关卡!$D$4:$AA$123,掉落填表!B992-3000,(掉落填表!E992-1)*4+4)*$X$4</f>
        <v>1</v>
      </c>
      <c r="P992" s="18">
        <f t="shared" si="45"/>
        <v>31170005</v>
      </c>
      <c r="Q992" s="18" t="str">
        <f>G992&amp;"#"&amp;H992&amp;"#"&amp;VLOOKUP(G992,章节关卡!$AN$3:$AO$36,2,FALSE)</f>
        <v>1603019#1#16</v>
      </c>
    </row>
    <row r="993" spans="1:17" ht="17.100000000000001" customHeight="1" x14ac:dyDescent="0.2">
      <c r="A993" s="14">
        <v>990</v>
      </c>
      <c r="B993" s="14">
        <v>3117</v>
      </c>
      <c r="C993" s="14" t="s">
        <v>1968</v>
      </c>
      <c r="D993" s="14" t="s">
        <v>969</v>
      </c>
      <c r="E993" s="14">
        <v>6</v>
      </c>
      <c r="F993" s="18">
        <f t="shared" si="46"/>
        <v>10000</v>
      </c>
      <c r="G993" s="18">
        <f>INDEX(章节关卡!$D$4:$AA$123,掉落填表!B993-3000,(掉落填表!E993-1)*4+2)</f>
        <v>1603017</v>
      </c>
      <c r="H993" s="18">
        <f t="shared" si="47"/>
        <v>1</v>
      </c>
      <c r="L993" s="18">
        <f>INDEX(章节关卡!$D$4:$AA$123,掉落填表!B993-3000,(掉落填表!E993-1)*4+4)*$X$4</f>
        <v>1</v>
      </c>
      <c r="P993" s="18">
        <f t="shared" si="45"/>
        <v>31170006</v>
      </c>
      <c r="Q993" s="18" t="str">
        <f>G993&amp;"#"&amp;H993&amp;"#"&amp;VLOOKUP(G993,章节关卡!$AN$3:$AO$36,2,FALSE)</f>
        <v>1603017#1#16</v>
      </c>
    </row>
    <row r="994" spans="1:17" ht="17.100000000000001" customHeight="1" x14ac:dyDescent="0.2">
      <c r="A994" s="14">
        <v>991</v>
      </c>
      <c r="B994" s="14">
        <v>3118</v>
      </c>
      <c r="C994" s="14" t="s">
        <v>1969</v>
      </c>
      <c r="D994" s="14" t="s">
        <v>969</v>
      </c>
      <c r="E994" s="14">
        <v>1</v>
      </c>
      <c r="F994" s="18">
        <f t="shared" si="46"/>
        <v>10000</v>
      </c>
      <c r="G994" s="18">
        <f>INDEX(章节关卡!$D$4:$AA$123,掉落填表!B994-3000,(掉落填表!E994-1)*4+2)</f>
        <v>1401002</v>
      </c>
      <c r="H994" s="18">
        <f t="shared" si="47"/>
        <v>2500</v>
      </c>
      <c r="L994" s="18">
        <f>INDEX(章节关卡!$D$4:$AA$123,掉落填表!B994-3000,(掉落填表!E994-1)*4+4)*$X$4</f>
        <v>2500</v>
      </c>
      <c r="P994" s="18">
        <f t="shared" si="45"/>
        <v>31180001</v>
      </c>
      <c r="Q994" s="18" t="str">
        <f>G994&amp;"#"&amp;H994&amp;"#"&amp;VLOOKUP(G994,章节关卡!$AN$3:$AO$36,2,FALSE)</f>
        <v>1401002#2500#14</v>
      </c>
    </row>
    <row r="995" spans="1:17" ht="17.100000000000001" customHeight="1" x14ac:dyDescent="0.2">
      <c r="A995" s="14">
        <v>992</v>
      </c>
      <c r="B995" s="14">
        <v>3118</v>
      </c>
      <c r="C995" s="14" t="s">
        <v>1970</v>
      </c>
      <c r="D995" s="14" t="s">
        <v>969</v>
      </c>
      <c r="E995" s="14">
        <v>2</v>
      </c>
      <c r="F995" s="18">
        <f t="shared" si="46"/>
        <v>10000</v>
      </c>
      <c r="G995" s="18">
        <f>INDEX(章节关卡!$D$4:$AA$123,掉落填表!B995-3000,(掉落填表!E995-1)*4+2)</f>
        <v>1603006</v>
      </c>
      <c r="H995" s="18">
        <f t="shared" si="47"/>
        <v>50</v>
      </c>
      <c r="L995" s="18">
        <f>INDEX(章节关卡!$D$4:$AA$123,掉落填表!B995-3000,(掉落填表!E995-1)*4+4)*$X$4</f>
        <v>50</v>
      </c>
      <c r="P995" s="18">
        <f t="shared" si="45"/>
        <v>31180002</v>
      </c>
      <c r="Q995" s="18" t="str">
        <f>G995&amp;"#"&amp;H995&amp;"#"&amp;VLOOKUP(G995,章节关卡!$AN$3:$AO$36,2,FALSE)</f>
        <v>1603006#50#16</v>
      </c>
    </row>
    <row r="996" spans="1:17" ht="17.100000000000001" customHeight="1" x14ac:dyDescent="0.2">
      <c r="A996" s="14">
        <v>993</v>
      </c>
      <c r="B996" s="14">
        <v>3118</v>
      </c>
      <c r="C996" s="14" t="s">
        <v>1971</v>
      </c>
      <c r="D996" s="14" t="s">
        <v>969</v>
      </c>
      <c r="E996" s="14">
        <v>3</v>
      </c>
      <c r="F996" s="18">
        <f t="shared" si="46"/>
        <v>10000</v>
      </c>
      <c r="G996" s="18">
        <f>INDEX(章节关卡!$D$4:$AA$123,掉落填表!B996-3000,(掉落填表!E996-1)*4+2)</f>
        <v>1603006</v>
      </c>
      <c r="H996" s="18">
        <f t="shared" si="47"/>
        <v>50</v>
      </c>
      <c r="L996" s="18">
        <f>INDEX(章节关卡!$D$4:$AA$123,掉落填表!B996-3000,(掉落填表!E996-1)*4+4)*$X$4</f>
        <v>50</v>
      </c>
      <c r="P996" s="18">
        <f t="shared" si="45"/>
        <v>31180003</v>
      </c>
      <c r="Q996" s="18" t="str">
        <f>G996&amp;"#"&amp;H996&amp;"#"&amp;VLOOKUP(G996,章节关卡!$AN$3:$AO$36,2,FALSE)</f>
        <v>1603006#50#16</v>
      </c>
    </row>
    <row r="997" spans="1:17" ht="17.100000000000001" customHeight="1" x14ac:dyDescent="0.2">
      <c r="A997" s="14">
        <v>994</v>
      </c>
      <c r="B997" s="14">
        <v>3118</v>
      </c>
      <c r="C997" s="14" t="s">
        <v>1972</v>
      </c>
      <c r="D997" s="14" t="s">
        <v>969</v>
      </c>
      <c r="E997" s="14">
        <v>4</v>
      </c>
      <c r="F997" s="18">
        <f t="shared" si="46"/>
        <v>10000</v>
      </c>
      <c r="G997" s="18">
        <f>INDEX(章节关卡!$D$4:$AA$123,掉落填表!B997-3000,(掉落填表!E997-1)*4+2)</f>
        <v>1603016</v>
      </c>
      <c r="H997" s="18">
        <f t="shared" si="47"/>
        <v>5</v>
      </c>
      <c r="L997" s="18">
        <f>INDEX(章节关卡!$D$4:$AA$123,掉落填表!B997-3000,(掉落填表!E997-1)*4+4)*$X$4</f>
        <v>5</v>
      </c>
      <c r="P997" s="18">
        <f t="shared" si="45"/>
        <v>31180004</v>
      </c>
      <c r="Q997" s="18" t="str">
        <f>G997&amp;"#"&amp;H997&amp;"#"&amp;VLOOKUP(G997,章节关卡!$AN$3:$AO$36,2,FALSE)</f>
        <v>1603016#5#16</v>
      </c>
    </row>
    <row r="998" spans="1:17" ht="17.100000000000001" customHeight="1" x14ac:dyDescent="0.2">
      <c r="A998" s="14">
        <v>995</v>
      </c>
      <c r="B998" s="14">
        <v>3118</v>
      </c>
      <c r="C998" s="14" t="s">
        <v>1973</v>
      </c>
      <c r="D998" s="14" t="s">
        <v>969</v>
      </c>
      <c r="E998" s="14">
        <v>5</v>
      </c>
      <c r="F998" s="18">
        <f t="shared" si="46"/>
        <v>10000</v>
      </c>
      <c r="G998" s="18">
        <f>INDEX(章节关卡!$D$4:$AA$123,掉落填表!B998-3000,(掉落填表!E998-1)*4+2)</f>
        <v>1603020</v>
      </c>
      <c r="H998" s="18">
        <f t="shared" si="47"/>
        <v>1</v>
      </c>
      <c r="L998" s="18">
        <f>INDEX(章节关卡!$D$4:$AA$123,掉落填表!B998-3000,(掉落填表!E998-1)*4+4)*$X$4</f>
        <v>1</v>
      </c>
      <c r="P998" s="18">
        <f t="shared" si="45"/>
        <v>31180005</v>
      </c>
      <c r="Q998" s="18" t="str">
        <f>G998&amp;"#"&amp;H998&amp;"#"&amp;VLOOKUP(G998,章节关卡!$AN$3:$AO$36,2,FALSE)</f>
        <v>1603020#1#16</v>
      </c>
    </row>
    <row r="999" spans="1:17" ht="17.100000000000001" customHeight="1" x14ac:dyDescent="0.2">
      <c r="A999" s="14">
        <v>996</v>
      </c>
      <c r="B999" s="14">
        <v>3118</v>
      </c>
      <c r="C999" s="14" t="s">
        <v>1974</v>
      </c>
      <c r="D999" s="14" t="s">
        <v>969</v>
      </c>
      <c r="E999" s="14">
        <v>6</v>
      </c>
      <c r="F999" s="18">
        <f t="shared" si="46"/>
        <v>10000</v>
      </c>
      <c r="G999" s="18">
        <f>INDEX(章节关卡!$D$4:$AA$123,掉落填表!B999-3000,(掉落填表!E999-1)*4+2)</f>
        <v>1603017</v>
      </c>
      <c r="H999" s="18">
        <f t="shared" si="47"/>
        <v>1</v>
      </c>
      <c r="L999" s="18">
        <f>INDEX(章节关卡!$D$4:$AA$123,掉落填表!B999-3000,(掉落填表!E999-1)*4+4)*$X$4</f>
        <v>1</v>
      </c>
      <c r="P999" s="18">
        <f t="shared" si="45"/>
        <v>31180006</v>
      </c>
      <c r="Q999" s="18" t="str">
        <f>G999&amp;"#"&amp;H999&amp;"#"&amp;VLOOKUP(G999,章节关卡!$AN$3:$AO$36,2,FALSE)</f>
        <v>1603017#1#16</v>
      </c>
    </row>
    <row r="1000" spans="1:17" ht="17.100000000000001" customHeight="1" x14ac:dyDescent="0.2">
      <c r="A1000" s="14">
        <v>997</v>
      </c>
      <c r="B1000" s="14">
        <v>3119</v>
      </c>
      <c r="C1000" s="14" t="s">
        <v>1975</v>
      </c>
      <c r="D1000" s="14" t="s">
        <v>969</v>
      </c>
      <c r="E1000" s="14">
        <v>1</v>
      </c>
      <c r="F1000" s="18">
        <f t="shared" si="46"/>
        <v>10000</v>
      </c>
      <c r="G1000" s="18">
        <f>INDEX(章节关卡!$D$4:$AA$123,掉落填表!B1000-3000,(掉落填表!E1000-1)*4+2)</f>
        <v>1401002</v>
      </c>
      <c r="H1000" s="18">
        <f t="shared" si="47"/>
        <v>2500</v>
      </c>
      <c r="L1000" s="18">
        <f>INDEX(章节关卡!$D$4:$AA$123,掉落填表!B1000-3000,(掉落填表!E1000-1)*4+4)*$X$4</f>
        <v>2500</v>
      </c>
      <c r="P1000" s="18">
        <f t="shared" si="45"/>
        <v>31190001</v>
      </c>
      <c r="Q1000" s="18" t="str">
        <f>G1000&amp;"#"&amp;H1000&amp;"#"&amp;VLOOKUP(G1000,章节关卡!$AN$3:$AO$36,2,FALSE)</f>
        <v>1401002#2500#14</v>
      </c>
    </row>
    <row r="1001" spans="1:17" ht="17.100000000000001" customHeight="1" x14ac:dyDescent="0.2">
      <c r="A1001" s="14">
        <v>998</v>
      </c>
      <c r="B1001" s="14">
        <v>3119</v>
      </c>
      <c r="C1001" s="14" t="s">
        <v>1976</v>
      </c>
      <c r="D1001" s="14" t="s">
        <v>969</v>
      </c>
      <c r="E1001" s="14">
        <v>2</v>
      </c>
      <c r="F1001" s="18">
        <f t="shared" si="46"/>
        <v>10000</v>
      </c>
      <c r="G1001" s="18">
        <f>INDEX(章节关卡!$D$4:$AA$123,掉落填表!B1001-3000,(掉落填表!E1001-1)*4+2)</f>
        <v>1401004</v>
      </c>
      <c r="H1001" s="18">
        <f t="shared" si="47"/>
        <v>600</v>
      </c>
      <c r="L1001" s="18">
        <f>INDEX(章节关卡!$D$4:$AA$123,掉落填表!B1001-3000,(掉落填表!E1001-1)*4+4)*$X$4</f>
        <v>600</v>
      </c>
      <c r="P1001" s="18">
        <f t="shared" si="45"/>
        <v>31190002</v>
      </c>
      <c r="Q1001" s="18" t="str">
        <f>G1001&amp;"#"&amp;H1001&amp;"#"&amp;VLOOKUP(G1001,章节关卡!$AN$3:$AO$36,2,FALSE)</f>
        <v>1401004#600#14</v>
      </c>
    </row>
    <row r="1002" spans="1:17" ht="17.100000000000001" customHeight="1" x14ac:dyDescent="0.2">
      <c r="A1002" s="14">
        <v>999</v>
      </c>
      <c r="B1002" s="14">
        <v>3119</v>
      </c>
      <c r="C1002" s="14" t="s">
        <v>1977</v>
      </c>
      <c r="D1002" s="14" t="s">
        <v>969</v>
      </c>
      <c r="E1002" s="14">
        <v>3</v>
      </c>
      <c r="F1002" s="18">
        <f t="shared" si="46"/>
        <v>10000</v>
      </c>
      <c r="G1002" s="18">
        <f>INDEX(章节关卡!$D$4:$AA$123,掉落填表!B1002-3000,(掉落填表!E1002-1)*4+2)</f>
        <v>1401003</v>
      </c>
      <c r="H1002" s="18">
        <f t="shared" si="47"/>
        <v>600</v>
      </c>
      <c r="L1002" s="18">
        <f>INDEX(章节关卡!$D$4:$AA$123,掉落填表!B1002-3000,(掉落填表!E1002-1)*4+4)*$X$4</f>
        <v>600</v>
      </c>
      <c r="P1002" s="18">
        <f t="shared" si="45"/>
        <v>31190003</v>
      </c>
      <c r="Q1002" s="18" t="str">
        <f>G1002&amp;"#"&amp;H1002&amp;"#"&amp;VLOOKUP(G1002,章节关卡!$AN$3:$AO$36,2,FALSE)</f>
        <v>1401003#600#14</v>
      </c>
    </row>
    <row r="1003" spans="1:17" ht="17.100000000000001" customHeight="1" x14ac:dyDescent="0.2">
      <c r="A1003" s="14">
        <v>1000</v>
      </c>
      <c r="B1003" s="14">
        <v>3119</v>
      </c>
      <c r="C1003" s="14" t="s">
        <v>1978</v>
      </c>
      <c r="D1003" s="14" t="s">
        <v>969</v>
      </c>
      <c r="E1003" s="14">
        <v>4</v>
      </c>
      <c r="F1003" s="18">
        <f t="shared" si="46"/>
        <v>10000</v>
      </c>
      <c r="G1003" s="18">
        <f>INDEX(章节关卡!$D$4:$AA$123,掉落填表!B1003-3000,(掉落填表!E1003-1)*4+2)</f>
        <v>1603014</v>
      </c>
      <c r="H1003" s="18">
        <f t="shared" si="47"/>
        <v>5</v>
      </c>
      <c r="L1003" s="18">
        <f>INDEX(章节关卡!$D$4:$AA$123,掉落填表!B1003-3000,(掉落填表!E1003-1)*4+4)*$X$4</f>
        <v>5</v>
      </c>
      <c r="P1003" s="18">
        <f t="shared" si="45"/>
        <v>31190004</v>
      </c>
      <c r="Q1003" s="18" t="str">
        <f>G1003&amp;"#"&amp;H1003&amp;"#"&amp;VLOOKUP(G1003,章节关卡!$AN$3:$AO$36,2,FALSE)</f>
        <v>1603014#5#16</v>
      </c>
    </row>
    <row r="1004" spans="1:17" ht="17.100000000000001" customHeight="1" x14ac:dyDescent="0.2">
      <c r="A1004" s="14">
        <v>1001</v>
      </c>
      <c r="B1004" s="14">
        <v>3119</v>
      </c>
      <c r="C1004" s="14" t="s">
        <v>1979</v>
      </c>
      <c r="D1004" s="14" t="s">
        <v>969</v>
      </c>
      <c r="E1004" s="14">
        <v>5</v>
      </c>
      <c r="F1004" s="18">
        <f t="shared" si="46"/>
        <v>10000</v>
      </c>
      <c r="G1004" s="18">
        <f>INDEX(章节关卡!$D$4:$AA$123,掉落填表!B1004-3000,(掉落填表!E1004-1)*4+2)</f>
        <v>1603021</v>
      </c>
      <c r="H1004" s="18">
        <f t="shared" si="47"/>
        <v>1</v>
      </c>
      <c r="L1004" s="18">
        <f>INDEX(章节关卡!$D$4:$AA$123,掉落填表!B1004-3000,(掉落填表!E1004-1)*4+4)*$X$4</f>
        <v>1</v>
      </c>
      <c r="P1004" s="18">
        <f t="shared" si="45"/>
        <v>31190005</v>
      </c>
      <c r="Q1004" s="18" t="str">
        <f>G1004&amp;"#"&amp;H1004&amp;"#"&amp;VLOOKUP(G1004,章节关卡!$AN$3:$AO$36,2,FALSE)</f>
        <v>1603021#1#16</v>
      </c>
    </row>
    <row r="1005" spans="1:17" ht="17.100000000000001" customHeight="1" x14ac:dyDescent="0.2">
      <c r="A1005" s="14">
        <v>1002</v>
      </c>
      <c r="B1005" s="14">
        <v>3119</v>
      </c>
      <c r="C1005" s="14" t="s">
        <v>1980</v>
      </c>
      <c r="D1005" s="14" t="s">
        <v>969</v>
      </c>
      <c r="E1005" s="14">
        <v>6</v>
      </c>
      <c r="F1005" s="18">
        <f t="shared" si="46"/>
        <v>10000</v>
      </c>
      <c r="G1005" s="18">
        <f>INDEX(章节关卡!$D$4:$AA$123,掉落填表!B1005-3000,(掉落填表!E1005-1)*4+2)</f>
        <v>1603017</v>
      </c>
      <c r="H1005" s="18">
        <f t="shared" si="47"/>
        <v>1</v>
      </c>
      <c r="L1005" s="18">
        <f>INDEX(章节关卡!$D$4:$AA$123,掉落填表!B1005-3000,(掉落填表!E1005-1)*4+4)*$X$4</f>
        <v>1</v>
      </c>
      <c r="P1005" s="18">
        <f t="shared" si="45"/>
        <v>31190006</v>
      </c>
      <c r="Q1005" s="18" t="str">
        <f>G1005&amp;"#"&amp;H1005&amp;"#"&amp;VLOOKUP(G1005,章节关卡!$AN$3:$AO$36,2,FALSE)</f>
        <v>1603017#1#16</v>
      </c>
    </row>
    <row r="1006" spans="1:17" ht="17.100000000000001" customHeight="1" x14ac:dyDescent="0.2">
      <c r="A1006" s="14">
        <v>1003</v>
      </c>
      <c r="B1006" s="14">
        <v>3120</v>
      </c>
      <c r="C1006" s="14" t="s">
        <v>1981</v>
      </c>
      <c r="D1006" s="14" t="s">
        <v>969</v>
      </c>
      <c r="E1006" s="14">
        <v>1</v>
      </c>
      <c r="F1006" s="18">
        <f t="shared" si="46"/>
        <v>10000</v>
      </c>
      <c r="G1006" s="18">
        <f>INDEX(章节关卡!$D$4:$AA$123,掉落填表!B1006-3000,(掉落填表!E1006-1)*4+2)</f>
        <v>1401002</v>
      </c>
      <c r="H1006" s="18">
        <f t="shared" si="47"/>
        <v>2500</v>
      </c>
      <c r="L1006" s="18">
        <f>INDEX(章节关卡!$D$4:$AA$123,掉落填表!B1006-3000,(掉落填表!E1006-1)*4+4)*$X$4</f>
        <v>2500</v>
      </c>
      <c r="P1006" s="18">
        <f t="shared" si="45"/>
        <v>31200001</v>
      </c>
      <c r="Q1006" s="18" t="str">
        <f>G1006&amp;"#"&amp;H1006&amp;"#"&amp;VLOOKUP(G1006,章节关卡!$AN$3:$AO$36,2,FALSE)</f>
        <v>1401002#2500#14</v>
      </c>
    </row>
    <row r="1007" spans="1:17" ht="17.100000000000001" customHeight="1" x14ac:dyDescent="0.2">
      <c r="A1007" s="14">
        <v>1004</v>
      </c>
      <c r="B1007" s="14">
        <v>3120</v>
      </c>
      <c r="C1007" s="14" t="s">
        <v>1982</v>
      </c>
      <c r="D1007" s="14" t="s">
        <v>969</v>
      </c>
      <c r="E1007" s="14">
        <v>2</v>
      </c>
      <c r="F1007" s="18">
        <f t="shared" si="46"/>
        <v>10000</v>
      </c>
      <c r="G1007" s="18">
        <f>INDEX(章节关卡!$D$4:$AA$123,掉落填表!B1007-3000,(掉落填表!E1007-1)*4+2)</f>
        <v>1603003</v>
      </c>
      <c r="H1007" s="18">
        <f t="shared" si="47"/>
        <v>50</v>
      </c>
      <c r="L1007" s="18">
        <f>INDEX(章节关卡!$D$4:$AA$123,掉落填表!B1007-3000,(掉落填表!E1007-1)*4+4)*$X$4</f>
        <v>50</v>
      </c>
      <c r="P1007" s="18">
        <f t="shared" si="45"/>
        <v>31200002</v>
      </c>
      <c r="Q1007" s="18" t="str">
        <f>G1007&amp;"#"&amp;H1007&amp;"#"&amp;VLOOKUP(G1007,章节关卡!$AN$3:$AO$36,2,FALSE)</f>
        <v>1603003#50#16</v>
      </c>
    </row>
    <row r="1008" spans="1:17" ht="17.100000000000001" customHeight="1" x14ac:dyDescent="0.2">
      <c r="A1008" s="14">
        <v>1005</v>
      </c>
      <c r="B1008" s="14">
        <v>3120</v>
      </c>
      <c r="C1008" s="14" t="s">
        <v>1983</v>
      </c>
      <c r="D1008" s="14" t="s">
        <v>969</v>
      </c>
      <c r="E1008" s="14">
        <v>3</v>
      </c>
      <c r="F1008" s="18">
        <f t="shared" si="46"/>
        <v>10000</v>
      </c>
      <c r="G1008" s="18">
        <f>INDEX(章节关卡!$D$4:$AA$123,掉落填表!B1008-3000,(掉落填表!E1008-1)*4+2)</f>
        <v>1603006</v>
      </c>
      <c r="H1008" s="18">
        <f t="shared" si="47"/>
        <v>50</v>
      </c>
      <c r="L1008" s="18">
        <f>INDEX(章节关卡!$D$4:$AA$123,掉落填表!B1008-3000,(掉落填表!E1008-1)*4+4)*$X$4</f>
        <v>50</v>
      </c>
      <c r="P1008" s="18">
        <f t="shared" si="45"/>
        <v>31200003</v>
      </c>
      <c r="Q1008" s="18" t="str">
        <f>G1008&amp;"#"&amp;H1008&amp;"#"&amp;VLOOKUP(G1008,章节关卡!$AN$3:$AO$36,2,FALSE)</f>
        <v>1603006#50#16</v>
      </c>
    </row>
    <row r="1009" spans="1:17" ht="17.100000000000001" customHeight="1" x14ac:dyDescent="0.2">
      <c r="A1009" s="14">
        <v>1006</v>
      </c>
      <c r="B1009" s="14">
        <v>3120</v>
      </c>
      <c r="C1009" s="14" t="s">
        <v>1984</v>
      </c>
      <c r="D1009" s="14" t="s">
        <v>969</v>
      </c>
      <c r="E1009" s="14">
        <v>4</v>
      </c>
      <c r="F1009" s="18">
        <f t="shared" si="46"/>
        <v>10000</v>
      </c>
      <c r="G1009" s="18">
        <f>INDEX(章节关卡!$D$4:$AA$123,掉落填表!B1009-3000,(掉落填表!E1009-1)*4+2)</f>
        <v>1603012</v>
      </c>
      <c r="H1009" s="18">
        <f t="shared" si="47"/>
        <v>5</v>
      </c>
      <c r="L1009" s="18">
        <f>INDEX(章节关卡!$D$4:$AA$123,掉落填表!B1009-3000,(掉落填表!E1009-1)*4+4)*$X$4</f>
        <v>5</v>
      </c>
      <c r="P1009" s="18">
        <f t="shared" si="45"/>
        <v>31200004</v>
      </c>
      <c r="Q1009" s="18" t="str">
        <f>G1009&amp;"#"&amp;H1009&amp;"#"&amp;VLOOKUP(G1009,章节关卡!$AN$3:$AO$36,2,FALSE)</f>
        <v>1603012#5#16</v>
      </c>
    </row>
    <row r="1010" spans="1:17" ht="17.100000000000001" customHeight="1" x14ac:dyDescent="0.2">
      <c r="A1010" s="14">
        <v>1007</v>
      </c>
      <c r="B1010" s="14">
        <v>3120</v>
      </c>
      <c r="C1010" s="14" t="s">
        <v>1985</v>
      </c>
      <c r="D1010" s="14" t="s">
        <v>969</v>
      </c>
      <c r="E1010" s="14">
        <v>5</v>
      </c>
      <c r="F1010" s="18">
        <f t="shared" si="46"/>
        <v>10000</v>
      </c>
      <c r="G1010" s="18">
        <f>INDEX(章节关卡!$D$4:$AA$123,掉落填表!B1010-3000,(掉落填表!E1010-1)*4+2)</f>
        <v>1603022</v>
      </c>
      <c r="H1010" s="18">
        <f t="shared" si="47"/>
        <v>1</v>
      </c>
      <c r="L1010" s="18">
        <f>INDEX(章节关卡!$D$4:$AA$123,掉落填表!B1010-3000,(掉落填表!E1010-1)*4+4)*$X$4</f>
        <v>1</v>
      </c>
      <c r="P1010" s="18">
        <f t="shared" si="45"/>
        <v>31200005</v>
      </c>
      <c r="Q1010" s="18" t="str">
        <f>G1010&amp;"#"&amp;H1010&amp;"#"&amp;VLOOKUP(G1010,章节关卡!$AN$3:$AO$36,2,FALSE)</f>
        <v>1603022#1#16</v>
      </c>
    </row>
    <row r="1011" spans="1:17" ht="17.100000000000001" customHeight="1" x14ac:dyDescent="0.2">
      <c r="A1011" s="14">
        <v>1008</v>
      </c>
      <c r="B1011" s="14">
        <v>3120</v>
      </c>
      <c r="C1011" s="14" t="s">
        <v>1986</v>
      </c>
      <c r="D1011" s="14" t="s">
        <v>969</v>
      </c>
      <c r="E1011" s="14">
        <v>6</v>
      </c>
      <c r="F1011" s="18">
        <f t="shared" si="46"/>
        <v>10000</v>
      </c>
      <c r="G1011" s="18">
        <f>INDEX(章节关卡!$D$4:$AA$123,掉落填表!B1011-3000,(掉落填表!E1011-1)*4+2)</f>
        <v>1603017</v>
      </c>
      <c r="H1011" s="18">
        <f t="shared" si="47"/>
        <v>1</v>
      </c>
      <c r="L1011" s="18">
        <f>INDEX(章节关卡!$D$4:$AA$123,掉落填表!B1011-3000,(掉落填表!E1011-1)*4+4)*$X$4</f>
        <v>1</v>
      </c>
      <c r="P1011" s="18">
        <f t="shared" si="45"/>
        <v>31200006</v>
      </c>
      <c r="Q1011" s="18" t="str">
        <f>G1011&amp;"#"&amp;H1011&amp;"#"&amp;VLOOKUP(G1011,章节关卡!$AN$3:$AO$36,2,FALSE)</f>
        <v>1603017#1#16</v>
      </c>
    </row>
    <row r="1012" spans="1:17" ht="17.100000000000001" customHeight="1" x14ac:dyDescent="0.2">
      <c r="A1012" s="14">
        <v>1009</v>
      </c>
      <c r="B1012" s="14">
        <v>4001</v>
      </c>
      <c r="C1012" s="14" t="s">
        <v>1990</v>
      </c>
      <c r="D1012" s="14" t="s">
        <v>968</v>
      </c>
      <c r="E1012" s="14">
        <v>1</v>
      </c>
      <c r="F1012" s="18">
        <f t="shared" si="46"/>
        <v>10000</v>
      </c>
      <c r="G1012" s="18">
        <f>INDEX(章节关卡!$D$4:$AA$123,掉落填表!B1012-4000,(掉落填表!E1012-1)*4+2)</f>
        <v>1401002</v>
      </c>
      <c r="H1012" s="18">
        <f t="shared" si="47"/>
        <v>100</v>
      </c>
      <c r="L1012" s="18">
        <f>INDEX(章节关卡!$D$4:$AA$123,掉落填表!B1012-4000,(掉落填表!E1012-1)*4+4)*$Y$4</f>
        <v>100</v>
      </c>
      <c r="P1012" s="18">
        <f t="shared" si="45"/>
        <v>40010001</v>
      </c>
      <c r="Q1012" s="18" t="str">
        <f>G1012&amp;"#"&amp;H1012&amp;"#"&amp;VLOOKUP(G1012,章节关卡!$AN$3:$AO$36,2,FALSE)</f>
        <v>1401002#100#14</v>
      </c>
    </row>
    <row r="1013" spans="1:17" ht="17.100000000000001" customHeight="1" x14ac:dyDescent="0.2">
      <c r="A1013" s="14">
        <v>1010</v>
      </c>
      <c r="B1013" s="14">
        <v>4001</v>
      </c>
      <c r="C1013" s="14" t="s">
        <v>1991</v>
      </c>
      <c r="D1013" s="14" t="s">
        <v>968</v>
      </c>
      <c r="E1013" s="14">
        <v>2</v>
      </c>
      <c r="F1013" s="18">
        <f t="shared" si="46"/>
        <v>10000</v>
      </c>
      <c r="G1013" s="18">
        <f>INDEX(章节关卡!$D$4:$AA$123,掉落填表!B1013-4000,(掉落填表!E1013-1)*4+2)</f>
        <v>1401003</v>
      </c>
      <c r="H1013" s="18">
        <f t="shared" si="47"/>
        <v>50</v>
      </c>
      <c r="L1013" s="18">
        <f>INDEX(章节关卡!$D$4:$AA$123,掉落填表!B1013-4000,(掉落填表!E1013-1)*4+4)*$Y$4</f>
        <v>50</v>
      </c>
      <c r="P1013" s="18">
        <f t="shared" si="45"/>
        <v>40010002</v>
      </c>
      <c r="Q1013" s="18" t="str">
        <f>G1013&amp;"#"&amp;H1013&amp;"#"&amp;VLOOKUP(G1013,章节关卡!$AN$3:$AO$36,2,FALSE)</f>
        <v>1401003#50#14</v>
      </c>
    </row>
    <row r="1014" spans="1:17" ht="17.100000000000001" customHeight="1" x14ac:dyDescent="0.2">
      <c r="A1014" s="14">
        <v>1011</v>
      </c>
      <c r="B1014" s="14">
        <v>4002</v>
      </c>
      <c r="C1014" s="14" t="s">
        <v>1992</v>
      </c>
      <c r="D1014" s="14" t="s">
        <v>968</v>
      </c>
      <c r="E1014" s="14">
        <v>1</v>
      </c>
      <c r="F1014" s="18">
        <f t="shared" si="46"/>
        <v>10000</v>
      </c>
      <c r="G1014" s="18">
        <f>INDEX(章节关卡!$D$4:$AA$123,掉落填表!B1014-4000,(掉落填表!E1014-1)*4+2)</f>
        <v>1401002</v>
      </c>
      <c r="H1014" s="18">
        <f t="shared" si="47"/>
        <v>100</v>
      </c>
      <c r="L1014" s="18">
        <f>INDEX(章节关卡!$D$4:$AA$123,掉落填表!B1014-4000,(掉落填表!E1014-1)*4+4)*$Y$4</f>
        <v>100</v>
      </c>
      <c r="P1014" s="18">
        <f t="shared" si="45"/>
        <v>40020001</v>
      </c>
      <c r="Q1014" s="18" t="str">
        <f>G1014&amp;"#"&amp;H1014&amp;"#"&amp;VLOOKUP(G1014,章节关卡!$AN$3:$AO$36,2,FALSE)</f>
        <v>1401002#100#14</v>
      </c>
    </row>
    <row r="1015" spans="1:17" ht="17.100000000000001" customHeight="1" x14ac:dyDescent="0.2">
      <c r="A1015" s="14">
        <v>1012</v>
      </c>
      <c r="B1015" s="14">
        <v>4002</v>
      </c>
      <c r="C1015" s="14" t="s">
        <v>1993</v>
      </c>
      <c r="D1015" s="14" t="s">
        <v>968</v>
      </c>
      <c r="E1015" s="14">
        <v>2</v>
      </c>
      <c r="F1015" s="18">
        <f t="shared" si="46"/>
        <v>10000</v>
      </c>
      <c r="G1015" s="18">
        <f>INDEX(章节关卡!$D$4:$AA$123,掉落填表!B1015-4000,(掉落填表!E1015-1)*4+2)</f>
        <v>1401004</v>
      </c>
      <c r="H1015" s="18">
        <f t="shared" si="47"/>
        <v>50</v>
      </c>
      <c r="L1015" s="18">
        <f>INDEX(章节关卡!$D$4:$AA$123,掉落填表!B1015-4000,(掉落填表!E1015-1)*4+4)*$Y$4</f>
        <v>50</v>
      </c>
      <c r="P1015" s="18">
        <f t="shared" si="45"/>
        <v>40020002</v>
      </c>
      <c r="Q1015" s="18" t="str">
        <f>G1015&amp;"#"&amp;H1015&amp;"#"&amp;VLOOKUP(G1015,章节关卡!$AN$3:$AO$36,2,FALSE)</f>
        <v>1401004#50#14</v>
      </c>
    </row>
    <row r="1016" spans="1:17" ht="17.100000000000001" customHeight="1" x14ac:dyDescent="0.2">
      <c r="A1016" s="14">
        <v>1013</v>
      </c>
      <c r="B1016" s="14">
        <v>4003</v>
      </c>
      <c r="C1016" s="14" t="s">
        <v>1994</v>
      </c>
      <c r="D1016" s="14" t="s">
        <v>968</v>
      </c>
      <c r="E1016" s="14">
        <v>1</v>
      </c>
      <c r="F1016" s="18">
        <f t="shared" si="46"/>
        <v>10000</v>
      </c>
      <c r="G1016" s="18">
        <f>INDEX(章节关卡!$D$4:$AA$123,掉落填表!B1016-4000,(掉落填表!E1016-1)*4+2)</f>
        <v>1401002</v>
      </c>
      <c r="H1016" s="18">
        <f t="shared" si="47"/>
        <v>100</v>
      </c>
      <c r="L1016" s="18">
        <f>INDEX(章节关卡!$D$4:$AA$123,掉落填表!B1016-4000,(掉落填表!E1016-1)*4+4)*$Y$4</f>
        <v>100</v>
      </c>
      <c r="P1016" s="18">
        <f t="shared" si="45"/>
        <v>40030001</v>
      </c>
      <c r="Q1016" s="18" t="str">
        <f>G1016&amp;"#"&amp;H1016&amp;"#"&amp;VLOOKUP(G1016,章节关卡!$AN$3:$AO$36,2,FALSE)</f>
        <v>1401002#100#14</v>
      </c>
    </row>
    <row r="1017" spans="1:17" ht="17.100000000000001" customHeight="1" x14ac:dyDescent="0.2">
      <c r="A1017" s="14">
        <v>1014</v>
      </c>
      <c r="B1017" s="14">
        <v>4003</v>
      </c>
      <c r="C1017" s="14" t="s">
        <v>1995</v>
      </c>
      <c r="D1017" s="14" t="s">
        <v>968</v>
      </c>
      <c r="E1017" s="14">
        <v>2</v>
      </c>
      <c r="F1017" s="18">
        <f t="shared" si="46"/>
        <v>10000</v>
      </c>
      <c r="G1017" s="18">
        <f>INDEX(章节关卡!$D$4:$AA$123,掉落填表!B1017-4000,(掉落填表!E1017-1)*4+2)</f>
        <v>1401003</v>
      </c>
      <c r="H1017" s="18">
        <f t="shared" si="47"/>
        <v>50</v>
      </c>
      <c r="L1017" s="18">
        <f>INDEX(章节关卡!$D$4:$AA$123,掉落填表!B1017-4000,(掉落填表!E1017-1)*4+4)*$Y$4</f>
        <v>50</v>
      </c>
      <c r="P1017" s="18">
        <f t="shared" si="45"/>
        <v>40030002</v>
      </c>
      <c r="Q1017" s="18" t="str">
        <f>G1017&amp;"#"&amp;H1017&amp;"#"&amp;VLOOKUP(G1017,章节关卡!$AN$3:$AO$36,2,FALSE)</f>
        <v>1401003#50#14</v>
      </c>
    </row>
    <row r="1018" spans="1:17" ht="17.100000000000001" customHeight="1" x14ac:dyDescent="0.2">
      <c r="A1018" s="14">
        <v>1015</v>
      </c>
      <c r="B1018" s="14">
        <v>4004</v>
      </c>
      <c r="C1018" s="14" t="s">
        <v>1996</v>
      </c>
      <c r="D1018" s="14" t="s">
        <v>968</v>
      </c>
      <c r="E1018" s="14">
        <v>1</v>
      </c>
      <c r="F1018" s="18">
        <f t="shared" si="46"/>
        <v>10000</v>
      </c>
      <c r="G1018" s="18">
        <f>INDEX(章节关卡!$D$4:$AA$123,掉落填表!B1018-4000,(掉落填表!E1018-1)*4+2)</f>
        <v>1401002</v>
      </c>
      <c r="H1018" s="18">
        <f t="shared" si="47"/>
        <v>100</v>
      </c>
      <c r="L1018" s="18">
        <f>INDEX(章节关卡!$D$4:$AA$123,掉落填表!B1018-4000,(掉落填表!E1018-1)*4+4)*$Y$4</f>
        <v>100</v>
      </c>
      <c r="P1018" s="18">
        <f t="shared" si="45"/>
        <v>40040001</v>
      </c>
      <c r="Q1018" s="18" t="str">
        <f>G1018&amp;"#"&amp;H1018&amp;"#"&amp;VLOOKUP(G1018,章节关卡!$AN$3:$AO$36,2,FALSE)</f>
        <v>1401002#100#14</v>
      </c>
    </row>
    <row r="1019" spans="1:17" ht="17.100000000000001" customHeight="1" x14ac:dyDescent="0.2">
      <c r="A1019" s="14">
        <v>1016</v>
      </c>
      <c r="B1019" s="14">
        <v>4004</v>
      </c>
      <c r="C1019" s="14" t="s">
        <v>1997</v>
      </c>
      <c r="D1019" s="14" t="s">
        <v>968</v>
      </c>
      <c r="E1019" s="14">
        <v>2</v>
      </c>
      <c r="F1019" s="18">
        <f t="shared" si="46"/>
        <v>10000</v>
      </c>
      <c r="G1019" s="18">
        <f>INDEX(章节关卡!$D$4:$AA$123,掉落填表!B1019-4000,(掉落填表!E1019-1)*4+2)</f>
        <v>1401004</v>
      </c>
      <c r="H1019" s="18">
        <f t="shared" si="47"/>
        <v>50</v>
      </c>
      <c r="L1019" s="18">
        <f>INDEX(章节关卡!$D$4:$AA$123,掉落填表!B1019-4000,(掉落填表!E1019-1)*4+4)*$Y$4</f>
        <v>50</v>
      </c>
      <c r="P1019" s="18">
        <f t="shared" si="45"/>
        <v>40040002</v>
      </c>
      <c r="Q1019" s="18" t="str">
        <f>G1019&amp;"#"&amp;H1019&amp;"#"&amp;VLOOKUP(G1019,章节关卡!$AN$3:$AO$36,2,FALSE)</f>
        <v>1401004#50#14</v>
      </c>
    </row>
    <row r="1020" spans="1:17" ht="17.100000000000001" customHeight="1" x14ac:dyDescent="0.2">
      <c r="A1020" s="14">
        <v>1017</v>
      </c>
      <c r="B1020" s="14">
        <v>4005</v>
      </c>
      <c r="C1020" s="14" t="s">
        <v>1998</v>
      </c>
      <c r="D1020" s="14" t="s">
        <v>968</v>
      </c>
      <c r="E1020" s="14">
        <v>1</v>
      </c>
      <c r="F1020" s="18">
        <f t="shared" si="46"/>
        <v>10000</v>
      </c>
      <c r="G1020" s="18">
        <f>INDEX(章节关卡!$D$4:$AA$123,掉落填表!B1020-4000,(掉落填表!E1020-1)*4+2)</f>
        <v>1401002</v>
      </c>
      <c r="H1020" s="18">
        <f t="shared" si="47"/>
        <v>100</v>
      </c>
      <c r="L1020" s="18">
        <f>INDEX(章节关卡!$D$4:$AA$123,掉落填表!B1020-4000,(掉落填表!E1020-1)*4+4)*$Y$4</f>
        <v>100</v>
      </c>
      <c r="P1020" s="18">
        <f t="shared" si="45"/>
        <v>40050001</v>
      </c>
      <c r="Q1020" s="18" t="str">
        <f>G1020&amp;"#"&amp;H1020&amp;"#"&amp;VLOOKUP(G1020,章节关卡!$AN$3:$AO$36,2,FALSE)</f>
        <v>1401002#100#14</v>
      </c>
    </row>
    <row r="1021" spans="1:17" ht="17.100000000000001" customHeight="1" x14ac:dyDescent="0.2">
      <c r="A1021" s="14">
        <v>1018</v>
      </c>
      <c r="B1021" s="14">
        <v>4005</v>
      </c>
      <c r="C1021" s="14" t="s">
        <v>1999</v>
      </c>
      <c r="D1021" s="14" t="s">
        <v>968</v>
      </c>
      <c r="E1021" s="14">
        <v>2</v>
      </c>
      <c r="F1021" s="18">
        <f t="shared" si="46"/>
        <v>10000</v>
      </c>
      <c r="G1021" s="18">
        <f>INDEX(章节关卡!$D$4:$AA$123,掉落填表!B1021-4000,(掉落填表!E1021-1)*4+2)</f>
        <v>1401003</v>
      </c>
      <c r="H1021" s="18">
        <f t="shared" si="47"/>
        <v>50</v>
      </c>
      <c r="L1021" s="18">
        <f>INDEX(章节关卡!$D$4:$AA$123,掉落填表!B1021-4000,(掉落填表!E1021-1)*4+4)*$Y$4</f>
        <v>50</v>
      </c>
      <c r="P1021" s="18">
        <f t="shared" si="45"/>
        <v>40050002</v>
      </c>
      <c r="Q1021" s="18" t="str">
        <f>G1021&amp;"#"&amp;H1021&amp;"#"&amp;VLOOKUP(G1021,章节关卡!$AN$3:$AO$36,2,FALSE)</f>
        <v>1401003#50#14</v>
      </c>
    </row>
    <row r="1022" spans="1:17" ht="17.100000000000001" customHeight="1" x14ac:dyDescent="0.2">
      <c r="A1022" s="14">
        <v>1019</v>
      </c>
      <c r="B1022" s="14">
        <v>4006</v>
      </c>
      <c r="C1022" s="14" t="s">
        <v>2000</v>
      </c>
      <c r="D1022" s="14" t="s">
        <v>968</v>
      </c>
      <c r="E1022" s="14">
        <v>1</v>
      </c>
      <c r="F1022" s="18">
        <f t="shared" si="46"/>
        <v>10000</v>
      </c>
      <c r="G1022" s="18">
        <f>INDEX(章节关卡!$D$4:$AA$123,掉落填表!B1022-4000,(掉落填表!E1022-1)*4+2)</f>
        <v>1401002</v>
      </c>
      <c r="H1022" s="18">
        <f t="shared" si="47"/>
        <v>100</v>
      </c>
      <c r="L1022" s="18">
        <f>INDEX(章节关卡!$D$4:$AA$123,掉落填表!B1022-4000,(掉落填表!E1022-1)*4+4)*$Y$4</f>
        <v>100</v>
      </c>
      <c r="P1022" s="18">
        <f t="shared" si="45"/>
        <v>40060001</v>
      </c>
      <c r="Q1022" s="18" t="str">
        <f>G1022&amp;"#"&amp;H1022&amp;"#"&amp;VLOOKUP(G1022,章节关卡!$AN$3:$AO$36,2,FALSE)</f>
        <v>1401002#100#14</v>
      </c>
    </row>
    <row r="1023" spans="1:17" ht="17.100000000000001" customHeight="1" x14ac:dyDescent="0.2">
      <c r="A1023" s="14">
        <v>1020</v>
      </c>
      <c r="B1023" s="14">
        <v>4006</v>
      </c>
      <c r="C1023" s="14" t="s">
        <v>2001</v>
      </c>
      <c r="D1023" s="14" t="s">
        <v>968</v>
      </c>
      <c r="E1023" s="14">
        <v>2</v>
      </c>
      <c r="F1023" s="18">
        <f t="shared" si="46"/>
        <v>10000</v>
      </c>
      <c r="G1023" s="18">
        <f>INDEX(章节关卡!$D$4:$AA$123,掉落填表!B1023-4000,(掉落填表!E1023-1)*4+2)</f>
        <v>1401004</v>
      </c>
      <c r="H1023" s="18">
        <f t="shared" si="47"/>
        <v>50</v>
      </c>
      <c r="L1023" s="18">
        <f>INDEX(章节关卡!$D$4:$AA$123,掉落填表!B1023-4000,(掉落填表!E1023-1)*4+4)*$Y$4</f>
        <v>50</v>
      </c>
      <c r="P1023" s="18">
        <f t="shared" si="45"/>
        <v>40060002</v>
      </c>
      <c r="Q1023" s="18" t="str">
        <f>G1023&amp;"#"&amp;H1023&amp;"#"&amp;VLOOKUP(G1023,章节关卡!$AN$3:$AO$36,2,FALSE)</f>
        <v>1401004#50#14</v>
      </c>
    </row>
    <row r="1024" spans="1:17" ht="17.100000000000001" customHeight="1" x14ac:dyDescent="0.2">
      <c r="A1024" s="14">
        <v>1021</v>
      </c>
      <c r="B1024" s="14">
        <v>4007</v>
      </c>
      <c r="C1024" s="14" t="s">
        <v>2002</v>
      </c>
      <c r="D1024" s="14" t="s">
        <v>968</v>
      </c>
      <c r="E1024" s="14">
        <v>1</v>
      </c>
      <c r="F1024" s="18">
        <f t="shared" si="46"/>
        <v>10000</v>
      </c>
      <c r="G1024" s="18">
        <f>INDEX(章节关卡!$D$4:$AA$123,掉落填表!B1024-4000,(掉落填表!E1024-1)*4+2)</f>
        <v>1401002</v>
      </c>
      <c r="H1024" s="18">
        <f t="shared" si="47"/>
        <v>150</v>
      </c>
      <c r="L1024" s="18">
        <f>INDEX(章节关卡!$D$4:$AA$123,掉落填表!B1024-4000,(掉落填表!E1024-1)*4+4)*$Y$4</f>
        <v>150</v>
      </c>
      <c r="P1024" s="18">
        <f t="shared" si="45"/>
        <v>40070001</v>
      </c>
      <c r="Q1024" s="18" t="str">
        <f>G1024&amp;"#"&amp;H1024&amp;"#"&amp;VLOOKUP(G1024,章节关卡!$AN$3:$AO$36,2,FALSE)</f>
        <v>1401002#150#14</v>
      </c>
    </row>
    <row r="1025" spans="1:17" ht="17.100000000000001" customHeight="1" x14ac:dyDescent="0.2">
      <c r="A1025" s="14">
        <v>1022</v>
      </c>
      <c r="B1025" s="14">
        <v>4007</v>
      </c>
      <c r="C1025" s="14" t="s">
        <v>2003</v>
      </c>
      <c r="D1025" s="14" t="s">
        <v>968</v>
      </c>
      <c r="E1025" s="14">
        <v>2</v>
      </c>
      <c r="F1025" s="18">
        <f t="shared" si="46"/>
        <v>10000</v>
      </c>
      <c r="G1025" s="18">
        <f>INDEX(章节关卡!$D$4:$AA$123,掉落填表!B1025-4000,(掉落填表!E1025-1)*4+2)</f>
        <v>1401003</v>
      </c>
      <c r="H1025" s="18">
        <f t="shared" si="47"/>
        <v>60</v>
      </c>
      <c r="L1025" s="18">
        <f>INDEX(章节关卡!$D$4:$AA$123,掉落填表!B1025-4000,(掉落填表!E1025-1)*4+4)*$Y$4</f>
        <v>60</v>
      </c>
      <c r="P1025" s="18">
        <f t="shared" si="45"/>
        <v>40070002</v>
      </c>
      <c r="Q1025" s="18" t="str">
        <f>G1025&amp;"#"&amp;H1025&amp;"#"&amp;VLOOKUP(G1025,章节关卡!$AN$3:$AO$36,2,FALSE)</f>
        <v>1401003#60#14</v>
      </c>
    </row>
    <row r="1026" spans="1:17" ht="17.100000000000001" customHeight="1" x14ac:dyDescent="0.2">
      <c r="A1026" s="14">
        <v>1023</v>
      </c>
      <c r="B1026" s="14">
        <v>4007</v>
      </c>
      <c r="C1026" s="14" t="s">
        <v>2004</v>
      </c>
      <c r="D1026" s="14" t="s">
        <v>968</v>
      </c>
      <c r="E1026" s="14">
        <v>3</v>
      </c>
      <c r="F1026" s="18">
        <f t="shared" si="46"/>
        <v>10000</v>
      </c>
      <c r="G1026" s="18">
        <f>INDEX(章节关卡!$D$4:$AA$123,掉落填表!B1026-4000,(掉落填表!E1026-1)*4+2)</f>
        <v>1603004</v>
      </c>
      <c r="H1026" s="18">
        <f t="shared" si="47"/>
        <v>10</v>
      </c>
      <c r="L1026" s="18">
        <f>INDEX(章节关卡!$D$4:$AA$123,掉落填表!B1026-4000,(掉落填表!E1026-1)*4+4)*$Y$4</f>
        <v>10</v>
      </c>
      <c r="P1026" s="18">
        <f t="shared" si="45"/>
        <v>40070003</v>
      </c>
      <c r="Q1026" s="18" t="str">
        <f>G1026&amp;"#"&amp;H1026&amp;"#"&amp;VLOOKUP(G1026,章节关卡!$AN$3:$AO$36,2,FALSE)</f>
        <v>1603004#10#16</v>
      </c>
    </row>
    <row r="1027" spans="1:17" ht="17.100000000000001" customHeight="1" x14ac:dyDescent="0.2">
      <c r="A1027" s="14">
        <v>1024</v>
      </c>
      <c r="B1027" s="14">
        <v>4008</v>
      </c>
      <c r="C1027" s="14" t="s">
        <v>2005</v>
      </c>
      <c r="D1027" s="14" t="s">
        <v>968</v>
      </c>
      <c r="E1027" s="14">
        <v>1</v>
      </c>
      <c r="F1027" s="18">
        <f t="shared" si="46"/>
        <v>10000</v>
      </c>
      <c r="G1027" s="18">
        <f>INDEX(章节关卡!$D$4:$AA$123,掉落填表!B1027-4000,(掉落填表!E1027-1)*4+2)</f>
        <v>1401002</v>
      </c>
      <c r="H1027" s="18">
        <f t="shared" si="47"/>
        <v>150</v>
      </c>
      <c r="L1027" s="18">
        <f>INDEX(章节关卡!$D$4:$AA$123,掉落填表!B1027-4000,(掉落填表!E1027-1)*4+4)*$Y$4</f>
        <v>150</v>
      </c>
      <c r="P1027" s="18">
        <f t="shared" si="45"/>
        <v>40080001</v>
      </c>
      <c r="Q1027" s="18" t="str">
        <f>G1027&amp;"#"&amp;H1027&amp;"#"&amp;VLOOKUP(G1027,章节关卡!$AN$3:$AO$36,2,FALSE)</f>
        <v>1401002#150#14</v>
      </c>
    </row>
    <row r="1028" spans="1:17" ht="17.100000000000001" customHeight="1" x14ac:dyDescent="0.2">
      <c r="A1028" s="14">
        <v>1025</v>
      </c>
      <c r="B1028" s="14">
        <v>4008</v>
      </c>
      <c r="C1028" s="14" t="s">
        <v>2006</v>
      </c>
      <c r="D1028" s="14" t="s">
        <v>968</v>
      </c>
      <c r="E1028" s="14">
        <v>2</v>
      </c>
      <c r="F1028" s="18">
        <f t="shared" si="46"/>
        <v>10000</v>
      </c>
      <c r="G1028" s="18">
        <f>INDEX(章节关卡!$D$4:$AA$123,掉落填表!B1028-4000,(掉落填表!E1028-1)*4+2)</f>
        <v>1401004</v>
      </c>
      <c r="H1028" s="18">
        <f t="shared" si="47"/>
        <v>60</v>
      </c>
      <c r="L1028" s="18">
        <f>INDEX(章节关卡!$D$4:$AA$123,掉落填表!B1028-4000,(掉落填表!E1028-1)*4+4)*$Y$4</f>
        <v>60</v>
      </c>
      <c r="P1028" s="18">
        <f t="shared" ref="P1028:P1091" si="48">B1028*10000+E1028</f>
        <v>40080002</v>
      </c>
      <c r="Q1028" s="18" t="str">
        <f>G1028&amp;"#"&amp;H1028&amp;"#"&amp;VLOOKUP(G1028,章节关卡!$AN$3:$AO$36,2,FALSE)</f>
        <v>1401004#60#14</v>
      </c>
    </row>
    <row r="1029" spans="1:17" ht="17.100000000000001" customHeight="1" x14ac:dyDescent="0.2">
      <c r="A1029" s="14">
        <v>1026</v>
      </c>
      <c r="B1029" s="14">
        <v>4008</v>
      </c>
      <c r="C1029" s="14" t="s">
        <v>2007</v>
      </c>
      <c r="D1029" s="14" t="s">
        <v>968</v>
      </c>
      <c r="E1029" s="14">
        <v>3</v>
      </c>
      <c r="F1029" s="18">
        <f t="shared" ref="F1029:F1092" si="49">IF(L1029&lt;1,INT(L1029*10000),10000)</f>
        <v>10000</v>
      </c>
      <c r="G1029" s="18">
        <f>INDEX(章节关卡!$D$4:$AA$123,掉落填表!B1029-4000,(掉落填表!E1029-1)*4+2)</f>
        <v>1603001</v>
      </c>
      <c r="H1029" s="18">
        <f t="shared" ref="H1029:H1092" si="50">IF(F1029&lt;10000,1,INT(L1029))</f>
        <v>10</v>
      </c>
      <c r="L1029" s="18">
        <f>INDEX(章节关卡!$D$4:$AA$123,掉落填表!B1029-4000,(掉落填表!E1029-1)*4+4)*$Y$4</f>
        <v>10</v>
      </c>
      <c r="P1029" s="18">
        <f t="shared" si="48"/>
        <v>40080003</v>
      </c>
      <c r="Q1029" s="18" t="str">
        <f>G1029&amp;"#"&amp;H1029&amp;"#"&amp;VLOOKUP(G1029,章节关卡!$AN$3:$AO$36,2,FALSE)</f>
        <v>1603001#10#16</v>
      </c>
    </row>
    <row r="1030" spans="1:17" ht="17.100000000000001" customHeight="1" x14ac:dyDescent="0.2">
      <c r="A1030" s="14">
        <v>1027</v>
      </c>
      <c r="B1030" s="14">
        <v>4009</v>
      </c>
      <c r="C1030" s="14" t="s">
        <v>2008</v>
      </c>
      <c r="D1030" s="14" t="s">
        <v>968</v>
      </c>
      <c r="E1030" s="14">
        <v>1</v>
      </c>
      <c r="F1030" s="18">
        <f t="shared" si="49"/>
        <v>10000</v>
      </c>
      <c r="G1030" s="18">
        <f>INDEX(章节关卡!$D$4:$AA$123,掉落填表!B1030-4000,(掉落填表!E1030-1)*4+2)</f>
        <v>1401002</v>
      </c>
      <c r="H1030" s="18">
        <f t="shared" si="50"/>
        <v>150</v>
      </c>
      <c r="L1030" s="18">
        <f>INDEX(章节关卡!$D$4:$AA$123,掉落填表!B1030-4000,(掉落填表!E1030-1)*4+4)*$Y$4</f>
        <v>150</v>
      </c>
      <c r="P1030" s="18">
        <f t="shared" si="48"/>
        <v>40090001</v>
      </c>
      <c r="Q1030" s="18" t="str">
        <f>G1030&amp;"#"&amp;H1030&amp;"#"&amp;VLOOKUP(G1030,章节关卡!$AN$3:$AO$36,2,FALSE)</f>
        <v>1401002#150#14</v>
      </c>
    </row>
    <row r="1031" spans="1:17" ht="17.100000000000001" customHeight="1" x14ac:dyDescent="0.2">
      <c r="A1031" s="14">
        <v>1028</v>
      </c>
      <c r="B1031" s="14">
        <v>4009</v>
      </c>
      <c r="C1031" s="14" t="s">
        <v>2009</v>
      </c>
      <c r="D1031" s="14" t="s">
        <v>968</v>
      </c>
      <c r="E1031" s="14">
        <v>2</v>
      </c>
      <c r="F1031" s="18">
        <f t="shared" si="49"/>
        <v>10000</v>
      </c>
      <c r="G1031" s="18">
        <f>INDEX(章节关卡!$D$4:$AA$123,掉落填表!B1031-4000,(掉落填表!E1031-1)*4+2)</f>
        <v>1401003</v>
      </c>
      <c r="H1031" s="18">
        <f t="shared" si="50"/>
        <v>60</v>
      </c>
      <c r="L1031" s="18">
        <f>INDEX(章节关卡!$D$4:$AA$123,掉落填表!B1031-4000,(掉落填表!E1031-1)*4+4)*$Y$4</f>
        <v>60</v>
      </c>
      <c r="P1031" s="18">
        <f t="shared" si="48"/>
        <v>40090002</v>
      </c>
      <c r="Q1031" s="18" t="str">
        <f>G1031&amp;"#"&amp;H1031&amp;"#"&amp;VLOOKUP(G1031,章节关卡!$AN$3:$AO$36,2,FALSE)</f>
        <v>1401003#60#14</v>
      </c>
    </row>
    <row r="1032" spans="1:17" ht="17.100000000000001" customHeight="1" x14ac:dyDescent="0.2">
      <c r="A1032" s="14">
        <v>1029</v>
      </c>
      <c r="B1032" s="14">
        <v>4009</v>
      </c>
      <c r="C1032" s="14" t="s">
        <v>2010</v>
      </c>
      <c r="D1032" s="14" t="s">
        <v>968</v>
      </c>
      <c r="E1032" s="14">
        <v>3</v>
      </c>
      <c r="F1032" s="18">
        <f t="shared" si="49"/>
        <v>10000</v>
      </c>
      <c r="G1032" s="18">
        <f>INDEX(章节关卡!$D$4:$AA$123,掉落填表!B1032-4000,(掉落填表!E1032-1)*4+2)</f>
        <v>1603001</v>
      </c>
      <c r="H1032" s="18">
        <f t="shared" si="50"/>
        <v>10</v>
      </c>
      <c r="L1032" s="18">
        <f>INDEX(章节关卡!$D$4:$AA$123,掉落填表!B1032-4000,(掉落填表!E1032-1)*4+4)*$Y$4</f>
        <v>10</v>
      </c>
      <c r="P1032" s="18">
        <f t="shared" si="48"/>
        <v>40090003</v>
      </c>
      <c r="Q1032" s="18" t="str">
        <f>G1032&amp;"#"&amp;H1032&amp;"#"&amp;VLOOKUP(G1032,章节关卡!$AN$3:$AO$36,2,FALSE)</f>
        <v>1603001#10#16</v>
      </c>
    </row>
    <row r="1033" spans="1:17" ht="17.100000000000001" customHeight="1" x14ac:dyDescent="0.2">
      <c r="A1033" s="14">
        <v>1030</v>
      </c>
      <c r="B1033" s="14">
        <v>4010</v>
      </c>
      <c r="C1033" s="14" t="s">
        <v>2011</v>
      </c>
      <c r="D1033" s="14" t="s">
        <v>968</v>
      </c>
      <c r="E1033" s="14">
        <v>1</v>
      </c>
      <c r="F1033" s="18">
        <f t="shared" si="49"/>
        <v>10000</v>
      </c>
      <c r="G1033" s="18">
        <f>INDEX(章节关卡!$D$4:$AA$123,掉落填表!B1033-4000,(掉落填表!E1033-1)*4+2)</f>
        <v>1401002</v>
      </c>
      <c r="H1033" s="18">
        <f t="shared" si="50"/>
        <v>150</v>
      </c>
      <c r="L1033" s="18">
        <f>INDEX(章节关卡!$D$4:$AA$123,掉落填表!B1033-4000,(掉落填表!E1033-1)*4+4)*$Y$4</f>
        <v>150</v>
      </c>
      <c r="P1033" s="18">
        <f t="shared" si="48"/>
        <v>40100001</v>
      </c>
      <c r="Q1033" s="18" t="str">
        <f>G1033&amp;"#"&amp;H1033&amp;"#"&amp;VLOOKUP(G1033,章节关卡!$AN$3:$AO$36,2,FALSE)</f>
        <v>1401002#150#14</v>
      </c>
    </row>
    <row r="1034" spans="1:17" ht="17.100000000000001" customHeight="1" x14ac:dyDescent="0.2">
      <c r="A1034" s="14">
        <v>1031</v>
      </c>
      <c r="B1034" s="14">
        <v>4010</v>
      </c>
      <c r="C1034" s="14" t="s">
        <v>2012</v>
      </c>
      <c r="D1034" s="14" t="s">
        <v>968</v>
      </c>
      <c r="E1034" s="14">
        <v>2</v>
      </c>
      <c r="F1034" s="18">
        <f t="shared" si="49"/>
        <v>10000</v>
      </c>
      <c r="G1034" s="18">
        <f>INDEX(章节关卡!$D$4:$AA$123,掉落填表!B1034-4000,(掉落填表!E1034-1)*4+2)</f>
        <v>1401004</v>
      </c>
      <c r="H1034" s="18">
        <f t="shared" si="50"/>
        <v>60</v>
      </c>
      <c r="L1034" s="18">
        <f>INDEX(章节关卡!$D$4:$AA$123,掉落填表!B1034-4000,(掉落填表!E1034-1)*4+4)*$Y$4</f>
        <v>60</v>
      </c>
      <c r="P1034" s="18">
        <f t="shared" si="48"/>
        <v>40100002</v>
      </c>
      <c r="Q1034" s="18" t="str">
        <f>G1034&amp;"#"&amp;H1034&amp;"#"&amp;VLOOKUP(G1034,章节关卡!$AN$3:$AO$36,2,FALSE)</f>
        <v>1401004#60#14</v>
      </c>
    </row>
    <row r="1035" spans="1:17" ht="17.100000000000001" customHeight="1" x14ac:dyDescent="0.2">
      <c r="A1035" s="14">
        <v>1032</v>
      </c>
      <c r="B1035" s="14">
        <v>4010</v>
      </c>
      <c r="C1035" s="14" t="s">
        <v>2013</v>
      </c>
      <c r="D1035" s="14" t="s">
        <v>968</v>
      </c>
      <c r="E1035" s="14">
        <v>3</v>
      </c>
      <c r="F1035" s="18">
        <f t="shared" si="49"/>
        <v>10000</v>
      </c>
      <c r="G1035" s="18">
        <f>INDEX(章节关卡!$D$4:$AA$123,掉落填表!B1035-4000,(掉落填表!E1035-1)*4+2)</f>
        <v>1603004</v>
      </c>
      <c r="H1035" s="18">
        <f t="shared" si="50"/>
        <v>10</v>
      </c>
      <c r="L1035" s="18">
        <f>INDEX(章节关卡!$D$4:$AA$123,掉落填表!B1035-4000,(掉落填表!E1035-1)*4+4)*$Y$4</f>
        <v>10</v>
      </c>
      <c r="P1035" s="18">
        <f t="shared" si="48"/>
        <v>40100003</v>
      </c>
      <c r="Q1035" s="18" t="str">
        <f>G1035&amp;"#"&amp;H1035&amp;"#"&amp;VLOOKUP(G1035,章节关卡!$AN$3:$AO$36,2,FALSE)</f>
        <v>1603004#10#16</v>
      </c>
    </row>
    <row r="1036" spans="1:17" ht="17.100000000000001" customHeight="1" x14ac:dyDescent="0.2">
      <c r="A1036" s="14">
        <v>1033</v>
      </c>
      <c r="B1036" s="14">
        <v>4011</v>
      </c>
      <c r="C1036" s="14" t="s">
        <v>2014</v>
      </c>
      <c r="D1036" s="14" t="s">
        <v>968</v>
      </c>
      <c r="E1036" s="14">
        <v>1</v>
      </c>
      <c r="F1036" s="18">
        <f t="shared" si="49"/>
        <v>10000</v>
      </c>
      <c r="G1036" s="18">
        <f>INDEX(章节关卡!$D$4:$AA$123,掉落填表!B1036-4000,(掉落填表!E1036-1)*4+2)</f>
        <v>1401002</v>
      </c>
      <c r="H1036" s="18">
        <f t="shared" si="50"/>
        <v>150</v>
      </c>
      <c r="L1036" s="18">
        <f>INDEX(章节关卡!$D$4:$AA$123,掉落填表!B1036-4000,(掉落填表!E1036-1)*4+4)*$Y$4</f>
        <v>150</v>
      </c>
      <c r="P1036" s="18">
        <f t="shared" si="48"/>
        <v>40110001</v>
      </c>
      <c r="Q1036" s="18" t="str">
        <f>G1036&amp;"#"&amp;H1036&amp;"#"&amp;VLOOKUP(G1036,章节关卡!$AN$3:$AO$36,2,FALSE)</f>
        <v>1401002#150#14</v>
      </c>
    </row>
    <row r="1037" spans="1:17" ht="17.100000000000001" customHeight="1" x14ac:dyDescent="0.2">
      <c r="A1037" s="14">
        <v>1034</v>
      </c>
      <c r="B1037" s="14">
        <v>4011</v>
      </c>
      <c r="C1037" s="14" t="s">
        <v>2015</v>
      </c>
      <c r="D1037" s="14" t="s">
        <v>968</v>
      </c>
      <c r="E1037" s="14">
        <v>2</v>
      </c>
      <c r="F1037" s="18">
        <f t="shared" si="49"/>
        <v>10000</v>
      </c>
      <c r="G1037" s="18">
        <f>INDEX(章节关卡!$D$4:$AA$123,掉落填表!B1037-4000,(掉落填表!E1037-1)*4+2)</f>
        <v>1401003</v>
      </c>
      <c r="H1037" s="18">
        <f t="shared" si="50"/>
        <v>60</v>
      </c>
      <c r="L1037" s="18">
        <f>INDEX(章节关卡!$D$4:$AA$123,掉落填表!B1037-4000,(掉落填表!E1037-1)*4+4)*$Y$4</f>
        <v>60</v>
      </c>
      <c r="P1037" s="18">
        <f t="shared" si="48"/>
        <v>40110002</v>
      </c>
      <c r="Q1037" s="18" t="str">
        <f>G1037&amp;"#"&amp;H1037&amp;"#"&amp;VLOOKUP(G1037,章节关卡!$AN$3:$AO$36,2,FALSE)</f>
        <v>1401003#60#14</v>
      </c>
    </row>
    <row r="1038" spans="1:17" ht="17.100000000000001" customHeight="1" x14ac:dyDescent="0.2">
      <c r="A1038" s="14">
        <v>1035</v>
      </c>
      <c r="B1038" s="14">
        <v>4011</v>
      </c>
      <c r="C1038" s="14" t="s">
        <v>2016</v>
      </c>
      <c r="D1038" s="14" t="s">
        <v>968</v>
      </c>
      <c r="E1038" s="14">
        <v>3</v>
      </c>
      <c r="F1038" s="18">
        <f t="shared" si="49"/>
        <v>10000</v>
      </c>
      <c r="G1038" s="18">
        <f>INDEX(章节关卡!$D$4:$AA$123,掉落填表!B1038-4000,(掉落填表!E1038-1)*4+2)</f>
        <v>1603004</v>
      </c>
      <c r="H1038" s="18">
        <f t="shared" si="50"/>
        <v>10</v>
      </c>
      <c r="L1038" s="18">
        <f>INDEX(章节关卡!$D$4:$AA$123,掉落填表!B1038-4000,(掉落填表!E1038-1)*4+4)*$Y$4</f>
        <v>10</v>
      </c>
      <c r="P1038" s="18">
        <f t="shared" si="48"/>
        <v>40110003</v>
      </c>
      <c r="Q1038" s="18" t="str">
        <f>G1038&amp;"#"&amp;H1038&amp;"#"&amp;VLOOKUP(G1038,章节关卡!$AN$3:$AO$36,2,FALSE)</f>
        <v>1603004#10#16</v>
      </c>
    </row>
    <row r="1039" spans="1:17" ht="17.100000000000001" customHeight="1" x14ac:dyDescent="0.2">
      <c r="A1039" s="14">
        <v>1036</v>
      </c>
      <c r="B1039" s="14">
        <v>4012</v>
      </c>
      <c r="C1039" s="14" t="s">
        <v>2017</v>
      </c>
      <c r="D1039" s="14" t="s">
        <v>968</v>
      </c>
      <c r="E1039" s="14">
        <v>1</v>
      </c>
      <c r="F1039" s="18">
        <f t="shared" si="49"/>
        <v>10000</v>
      </c>
      <c r="G1039" s="18">
        <f>INDEX(章节关卡!$D$4:$AA$123,掉落填表!B1039-4000,(掉落填表!E1039-1)*4+2)</f>
        <v>1401002</v>
      </c>
      <c r="H1039" s="18">
        <f t="shared" si="50"/>
        <v>150</v>
      </c>
      <c r="L1039" s="18">
        <f>INDEX(章节关卡!$D$4:$AA$123,掉落填表!B1039-4000,(掉落填表!E1039-1)*4+4)*$Y$4</f>
        <v>150</v>
      </c>
      <c r="P1039" s="18">
        <f t="shared" si="48"/>
        <v>40120001</v>
      </c>
      <c r="Q1039" s="18" t="str">
        <f>G1039&amp;"#"&amp;H1039&amp;"#"&amp;VLOOKUP(G1039,章节关卡!$AN$3:$AO$36,2,FALSE)</f>
        <v>1401002#150#14</v>
      </c>
    </row>
    <row r="1040" spans="1:17" ht="17.100000000000001" customHeight="1" x14ac:dyDescent="0.2">
      <c r="A1040" s="14">
        <v>1037</v>
      </c>
      <c r="B1040" s="14">
        <v>4012</v>
      </c>
      <c r="C1040" s="14" t="s">
        <v>2018</v>
      </c>
      <c r="D1040" s="14" t="s">
        <v>968</v>
      </c>
      <c r="E1040" s="14">
        <v>2</v>
      </c>
      <c r="F1040" s="18">
        <f t="shared" si="49"/>
        <v>10000</v>
      </c>
      <c r="G1040" s="18">
        <f>INDEX(章节关卡!$D$4:$AA$123,掉落填表!B1040-4000,(掉落填表!E1040-1)*4+2)</f>
        <v>1401004</v>
      </c>
      <c r="H1040" s="18">
        <f t="shared" si="50"/>
        <v>60</v>
      </c>
      <c r="L1040" s="18">
        <f>INDEX(章节关卡!$D$4:$AA$123,掉落填表!B1040-4000,(掉落填表!E1040-1)*4+4)*$Y$4</f>
        <v>60</v>
      </c>
      <c r="P1040" s="18">
        <f t="shared" si="48"/>
        <v>40120002</v>
      </c>
      <c r="Q1040" s="18" t="str">
        <f>G1040&amp;"#"&amp;H1040&amp;"#"&amp;VLOOKUP(G1040,章节关卡!$AN$3:$AO$36,2,FALSE)</f>
        <v>1401004#60#14</v>
      </c>
    </row>
    <row r="1041" spans="1:17" ht="17.100000000000001" customHeight="1" x14ac:dyDescent="0.2">
      <c r="A1041" s="14">
        <v>1038</v>
      </c>
      <c r="B1041" s="14">
        <v>4012</v>
      </c>
      <c r="C1041" s="14" t="s">
        <v>2019</v>
      </c>
      <c r="D1041" s="14" t="s">
        <v>968</v>
      </c>
      <c r="E1041" s="14">
        <v>3</v>
      </c>
      <c r="F1041" s="18">
        <f t="shared" si="49"/>
        <v>10000</v>
      </c>
      <c r="G1041" s="18">
        <f>INDEX(章节关卡!$D$4:$AA$123,掉落填表!B1041-4000,(掉落填表!E1041-1)*4+2)</f>
        <v>1603001</v>
      </c>
      <c r="H1041" s="18">
        <f t="shared" si="50"/>
        <v>10</v>
      </c>
      <c r="L1041" s="18">
        <f>INDEX(章节关卡!$D$4:$AA$123,掉落填表!B1041-4000,(掉落填表!E1041-1)*4+4)*$Y$4</f>
        <v>10</v>
      </c>
      <c r="P1041" s="18">
        <f t="shared" si="48"/>
        <v>40120003</v>
      </c>
      <c r="Q1041" s="18" t="str">
        <f>G1041&amp;"#"&amp;H1041&amp;"#"&amp;VLOOKUP(G1041,章节关卡!$AN$3:$AO$36,2,FALSE)</f>
        <v>1603001#10#16</v>
      </c>
    </row>
    <row r="1042" spans="1:17" ht="17.100000000000001" customHeight="1" x14ac:dyDescent="0.2">
      <c r="A1042" s="14">
        <v>1039</v>
      </c>
      <c r="B1042" s="14">
        <v>4013</v>
      </c>
      <c r="C1042" s="14" t="s">
        <v>2020</v>
      </c>
      <c r="D1042" s="14" t="s">
        <v>968</v>
      </c>
      <c r="E1042" s="14">
        <v>1</v>
      </c>
      <c r="F1042" s="18">
        <f t="shared" si="49"/>
        <v>10000</v>
      </c>
      <c r="G1042" s="18">
        <f>INDEX(章节关卡!$D$4:$AA$123,掉落填表!B1042-4000,(掉落填表!E1042-1)*4+2)</f>
        <v>1401002</v>
      </c>
      <c r="H1042" s="18">
        <f t="shared" si="50"/>
        <v>150</v>
      </c>
      <c r="L1042" s="18">
        <f>INDEX(章节关卡!$D$4:$AA$123,掉落填表!B1042-4000,(掉落填表!E1042-1)*4+4)*$Y$4</f>
        <v>150</v>
      </c>
      <c r="P1042" s="18">
        <f t="shared" si="48"/>
        <v>40130001</v>
      </c>
      <c r="Q1042" s="18" t="str">
        <f>G1042&amp;"#"&amp;H1042&amp;"#"&amp;VLOOKUP(G1042,章节关卡!$AN$3:$AO$36,2,FALSE)</f>
        <v>1401002#150#14</v>
      </c>
    </row>
    <row r="1043" spans="1:17" ht="17.100000000000001" customHeight="1" x14ac:dyDescent="0.2">
      <c r="A1043" s="14">
        <v>1040</v>
      </c>
      <c r="B1043" s="14">
        <v>4013</v>
      </c>
      <c r="C1043" s="14" t="s">
        <v>2021</v>
      </c>
      <c r="D1043" s="14" t="s">
        <v>968</v>
      </c>
      <c r="E1043" s="14">
        <v>2</v>
      </c>
      <c r="F1043" s="18">
        <f t="shared" si="49"/>
        <v>10000</v>
      </c>
      <c r="G1043" s="18">
        <f>INDEX(章节关卡!$D$4:$AA$123,掉落填表!B1043-4000,(掉落填表!E1043-1)*4+2)</f>
        <v>1401003</v>
      </c>
      <c r="H1043" s="18">
        <f t="shared" si="50"/>
        <v>60</v>
      </c>
      <c r="L1043" s="18">
        <f>INDEX(章节关卡!$D$4:$AA$123,掉落填表!B1043-4000,(掉落填表!E1043-1)*4+4)*$Y$4</f>
        <v>60</v>
      </c>
      <c r="P1043" s="18">
        <f t="shared" si="48"/>
        <v>40130002</v>
      </c>
      <c r="Q1043" s="18" t="str">
        <f>G1043&amp;"#"&amp;H1043&amp;"#"&amp;VLOOKUP(G1043,章节关卡!$AN$3:$AO$36,2,FALSE)</f>
        <v>1401003#60#14</v>
      </c>
    </row>
    <row r="1044" spans="1:17" ht="17.100000000000001" customHeight="1" x14ac:dyDescent="0.2">
      <c r="A1044" s="14">
        <v>1041</v>
      </c>
      <c r="B1044" s="14">
        <v>4013</v>
      </c>
      <c r="C1044" s="14" t="s">
        <v>2022</v>
      </c>
      <c r="D1044" s="14" t="s">
        <v>968</v>
      </c>
      <c r="E1044" s="14">
        <v>3</v>
      </c>
      <c r="F1044" s="18">
        <f t="shared" si="49"/>
        <v>10000</v>
      </c>
      <c r="G1044" s="18">
        <f>INDEX(章节关卡!$D$4:$AA$123,掉落填表!B1044-4000,(掉落填表!E1044-1)*4+2)</f>
        <v>1603004</v>
      </c>
      <c r="H1044" s="18">
        <f t="shared" si="50"/>
        <v>10</v>
      </c>
      <c r="L1044" s="18">
        <f>INDEX(章节关卡!$D$4:$AA$123,掉落填表!B1044-4000,(掉落填表!E1044-1)*4+4)*$Y$4</f>
        <v>10</v>
      </c>
      <c r="P1044" s="18">
        <f t="shared" si="48"/>
        <v>40130003</v>
      </c>
      <c r="Q1044" s="18" t="str">
        <f>G1044&amp;"#"&amp;H1044&amp;"#"&amp;VLOOKUP(G1044,章节关卡!$AN$3:$AO$36,2,FALSE)</f>
        <v>1603004#10#16</v>
      </c>
    </row>
    <row r="1045" spans="1:17" ht="17.100000000000001" customHeight="1" x14ac:dyDescent="0.2">
      <c r="A1045" s="14">
        <v>1042</v>
      </c>
      <c r="B1045" s="14">
        <v>4014</v>
      </c>
      <c r="C1045" s="14" t="s">
        <v>2023</v>
      </c>
      <c r="D1045" s="14" t="s">
        <v>968</v>
      </c>
      <c r="E1045" s="14">
        <v>1</v>
      </c>
      <c r="F1045" s="18">
        <f t="shared" si="49"/>
        <v>10000</v>
      </c>
      <c r="G1045" s="18">
        <f>INDEX(章节关卡!$D$4:$AA$123,掉落填表!B1045-4000,(掉落填表!E1045-1)*4+2)</f>
        <v>1401002</v>
      </c>
      <c r="H1045" s="18">
        <f t="shared" si="50"/>
        <v>150</v>
      </c>
      <c r="L1045" s="18">
        <f>INDEX(章节关卡!$D$4:$AA$123,掉落填表!B1045-4000,(掉落填表!E1045-1)*4+4)*$Y$4</f>
        <v>150</v>
      </c>
      <c r="P1045" s="18">
        <f t="shared" si="48"/>
        <v>40140001</v>
      </c>
      <c r="Q1045" s="18" t="str">
        <f>G1045&amp;"#"&amp;H1045&amp;"#"&amp;VLOOKUP(G1045,章节关卡!$AN$3:$AO$36,2,FALSE)</f>
        <v>1401002#150#14</v>
      </c>
    </row>
    <row r="1046" spans="1:17" ht="17.100000000000001" customHeight="1" x14ac:dyDescent="0.2">
      <c r="A1046" s="14">
        <v>1043</v>
      </c>
      <c r="B1046" s="14">
        <v>4014</v>
      </c>
      <c r="C1046" s="14" t="s">
        <v>2024</v>
      </c>
      <c r="D1046" s="14" t="s">
        <v>968</v>
      </c>
      <c r="E1046" s="14">
        <v>2</v>
      </c>
      <c r="F1046" s="18">
        <f t="shared" si="49"/>
        <v>10000</v>
      </c>
      <c r="G1046" s="18">
        <f>INDEX(章节关卡!$D$4:$AA$123,掉落填表!B1046-4000,(掉落填表!E1046-1)*4+2)</f>
        <v>1401004</v>
      </c>
      <c r="H1046" s="18">
        <f t="shared" si="50"/>
        <v>60</v>
      </c>
      <c r="L1046" s="18">
        <f>INDEX(章节关卡!$D$4:$AA$123,掉落填表!B1046-4000,(掉落填表!E1046-1)*4+4)*$Y$4</f>
        <v>60</v>
      </c>
      <c r="P1046" s="18">
        <f t="shared" si="48"/>
        <v>40140002</v>
      </c>
      <c r="Q1046" s="18" t="str">
        <f>G1046&amp;"#"&amp;H1046&amp;"#"&amp;VLOOKUP(G1046,章节关卡!$AN$3:$AO$36,2,FALSE)</f>
        <v>1401004#60#14</v>
      </c>
    </row>
    <row r="1047" spans="1:17" ht="17.100000000000001" customHeight="1" x14ac:dyDescent="0.2">
      <c r="A1047" s="14">
        <v>1044</v>
      </c>
      <c r="B1047" s="14">
        <v>4014</v>
      </c>
      <c r="C1047" s="14" t="s">
        <v>2025</v>
      </c>
      <c r="D1047" s="14" t="s">
        <v>968</v>
      </c>
      <c r="E1047" s="14">
        <v>3</v>
      </c>
      <c r="F1047" s="18">
        <f t="shared" si="49"/>
        <v>10000</v>
      </c>
      <c r="G1047" s="18">
        <f>INDEX(章节关卡!$D$4:$AA$123,掉落填表!B1047-4000,(掉落填表!E1047-1)*4+2)</f>
        <v>1603001</v>
      </c>
      <c r="H1047" s="18">
        <f t="shared" si="50"/>
        <v>10</v>
      </c>
      <c r="L1047" s="18">
        <f>INDEX(章节关卡!$D$4:$AA$123,掉落填表!B1047-4000,(掉落填表!E1047-1)*4+4)*$Y$4</f>
        <v>10</v>
      </c>
      <c r="P1047" s="18">
        <f t="shared" si="48"/>
        <v>40140003</v>
      </c>
      <c r="Q1047" s="18" t="str">
        <f>G1047&amp;"#"&amp;H1047&amp;"#"&amp;VLOOKUP(G1047,章节关卡!$AN$3:$AO$36,2,FALSE)</f>
        <v>1603001#10#16</v>
      </c>
    </row>
    <row r="1048" spans="1:17" ht="17.100000000000001" customHeight="1" x14ac:dyDescent="0.2">
      <c r="A1048" s="14">
        <v>1045</v>
      </c>
      <c r="B1048" s="14">
        <v>4015</v>
      </c>
      <c r="C1048" s="14" t="s">
        <v>2026</v>
      </c>
      <c r="D1048" s="14" t="s">
        <v>968</v>
      </c>
      <c r="E1048" s="14">
        <v>1</v>
      </c>
      <c r="F1048" s="18">
        <f t="shared" si="49"/>
        <v>10000</v>
      </c>
      <c r="G1048" s="18">
        <f>INDEX(章节关卡!$D$4:$AA$123,掉落填表!B1048-4000,(掉落填表!E1048-1)*4+2)</f>
        <v>1401002</v>
      </c>
      <c r="H1048" s="18">
        <f t="shared" si="50"/>
        <v>150</v>
      </c>
      <c r="L1048" s="18">
        <f>INDEX(章节关卡!$D$4:$AA$123,掉落填表!B1048-4000,(掉落填表!E1048-1)*4+4)*$Y$4</f>
        <v>150</v>
      </c>
      <c r="P1048" s="18">
        <f t="shared" si="48"/>
        <v>40150001</v>
      </c>
      <c r="Q1048" s="18" t="str">
        <f>G1048&amp;"#"&amp;H1048&amp;"#"&amp;VLOOKUP(G1048,章节关卡!$AN$3:$AO$36,2,FALSE)</f>
        <v>1401002#150#14</v>
      </c>
    </row>
    <row r="1049" spans="1:17" ht="17.100000000000001" customHeight="1" x14ac:dyDescent="0.2">
      <c r="A1049" s="14">
        <v>1046</v>
      </c>
      <c r="B1049" s="14">
        <v>4015</v>
      </c>
      <c r="C1049" s="14" t="s">
        <v>2027</v>
      </c>
      <c r="D1049" s="14" t="s">
        <v>968</v>
      </c>
      <c r="E1049" s="14">
        <v>2</v>
      </c>
      <c r="F1049" s="18">
        <f t="shared" si="49"/>
        <v>10000</v>
      </c>
      <c r="G1049" s="18">
        <f>INDEX(章节关卡!$D$4:$AA$123,掉落填表!B1049-4000,(掉落填表!E1049-1)*4+2)</f>
        <v>1603004</v>
      </c>
      <c r="H1049" s="18">
        <f t="shared" si="50"/>
        <v>10</v>
      </c>
      <c r="L1049" s="18">
        <f>INDEX(章节关卡!$D$4:$AA$123,掉落填表!B1049-4000,(掉落填表!E1049-1)*4+4)*$Y$4</f>
        <v>10</v>
      </c>
      <c r="P1049" s="18">
        <f t="shared" si="48"/>
        <v>40150002</v>
      </c>
      <c r="Q1049" s="18" t="str">
        <f>G1049&amp;"#"&amp;H1049&amp;"#"&amp;VLOOKUP(G1049,章节关卡!$AN$3:$AO$36,2,FALSE)</f>
        <v>1603004#10#16</v>
      </c>
    </row>
    <row r="1050" spans="1:17" ht="17.100000000000001" customHeight="1" x14ac:dyDescent="0.2">
      <c r="A1050" s="14">
        <v>1047</v>
      </c>
      <c r="B1050" s="14">
        <v>4015</v>
      </c>
      <c r="C1050" s="14" t="s">
        <v>2028</v>
      </c>
      <c r="D1050" s="14" t="s">
        <v>968</v>
      </c>
      <c r="E1050" s="14">
        <v>3</v>
      </c>
      <c r="F1050" s="18">
        <f t="shared" si="49"/>
        <v>10000</v>
      </c>
      <c r="G1050" s="18">
        <f>INDEX(章节关卡!$D$4:$AA$123,掉落填表!B1050-4000,(掉落填表!E1050-1)*4+2)</f>
        <v>1603001</v>
      </c>
      <c r="H1050" s="18">
        <f t="shared" si="50"/>
        <v>10</v>
      </c>
      <c r="L1050" s="18">
        <f>INDEX(章节关卡!$D$4:$AA$123,掉落填表!B1050-4000,(掉落填表!E1050-1)*4+4)*$Y$4</f>
        <v>10</v>
      </c>
      <c r="P1050" s="18">
        <f t="shared" si="48"/>
        <v>40150003</v>
      </c>
      <c r="Q1050" s="18" t="str">
        <f>G1050&amp;"#"&amp;H1050&amp;"#"&amp;VLOOKUP(G1050,章节关卡!$AN$3:$AO$36,2,FALSE)</f>
        <v>1603001#10#16</v>
      </c>
    </row>
    <row r="1051" spans="1:17" ht="17.100000000000001" customHeight="1" x14ac:dyDescent="0.2">
      <c r="A1051" s="14">
        <v>1048</v>
      </c>
      <c r="B1051" s="14">
        <v>4016</v>
      </c>
      <c r="C1051" s="14" t="s">
        <v>2029</v>
      </c>
      <c r="D1051" s="14" t="s">
        <v>968</v>
      </c>
      <c r="E1051" s="14">
        <v>1</v>
      </c>
      <c r="F1051" s="18">
        <f t="shared" si="49"/>
        <v>10000</v>
      </c>
      <c r="G1051" s="18">
        <f>INDEX(章节关卡!$D$4:$AA$123,掉落填表!B1051-4000,(掉落填表!E1051-1)*4+2)</f>
        <v>1401002</v>
      </c>
      <c r="H1051" s="18">
        <f t="shared" si="50"/>
        <v>200</v>
      </c>
      <c r="L1051" s="18">
        <f>INDEX(章节关卡!$D$4:$AA$123,掉落填表!B1051-4000,(掉落填表!E1051-1)*4+4)*$Y$4</f>
        <v>200</v>
      </c>
      <c r="P1051" s="18">
        <f t="shared" si="48"/>
        <v>40160001</v>
      </c>
      <c r="Q1051" s="18" t="str">
        <f>G1051&amp;"#"&amp;H1051&amp;"#"&amp;VLOOKUP(G1051,章节关卡!$AN$3:$AO$36,2,FALSE)</f>
        <v>1401002#200#14</v>
      </c>
    </row>
    <row r="1052" spans="1:17" ht="17.100000000000001" customHeight="1" x14ac:dyDescent="0.2">
      <c r="A1052" s="14">
        <v>1049</v>
      </c>
      <c r="B1052" s="14">
        <v>4016</v>
      </c>
      <c r="C1052" s="14" t="s">
        <v>2030</v>
      </c>
      <c r="D1052" s="14" t="s">
        <v>968</v>
      </c>
      <c r="E1052" s="14">
        <v>2</v>
      </c>
      <c r="F1052" s="18">
        <f t="shared" si="49"/>
        <v>10000</v>
      </c>
      <c r="G1052" s="18">
        <f>INDEX(章节关卡!$D$4:$AA$123,掉落填表!B1052-4000,(掉落填表!E1052-1)*4+2)</f>
        <v>1401003</v>
      </c>
      <c r="H1052" s="18">
        <f t="shared" si="50"/>
        <v>70</v>
      </c>
      <c r="L1052" s="18">
        <f>INDEX(章节关卡!$D$4:$AA$123,掉落填表!B1052-4000,(掉落填表!E1052-1)*4+4)*$Y$4</f>
        <v>70</v>
      </c>
      <c r="P1052" s="18">
        <f t="shared" si="48"/>
        <v>40160002</v>
      </c>
      <c r="Q1052" s="18" t="str">
        <f>G1052&amp;"#"&amp;H1052&amp;"#"&amp;VLOOKUP(G1052,章节关卡!$AN$3:$AO$36,2,FALSE)</f>
        <v>1401003#70#14</v>
      </c>
    </row>
    <row r="1053" spans="1:17" ht="17.100000000000001" customHeight="1" x14ac:dyDescent="0.2">
      <c r="A1053" s="14">
        <v>1050</v>
      </c>
      <c r="B1053" s="14">
        <v>4016</v>
      </c>
      <c r="C1053" s="14" t="s">
        <v>2031</v>
      </c>
      <c r="D1053" s="14" t="s">
        <v>968</v>
      </c>
      <c r="E1053" s="14">
        <v>3</v>
      </c>
      <c r="F1053" s="18">
        <f t="shared" si="49"/>
        <v>10000</v>
      </c>
      <c r="G1053" s="18">
        <f>INDEX(章节关卡!$D$4:$AA$123,掉落填表!B1053-4000,(掉落填表!E1053-1)*4+2)</f>
        <v>1603004</v>
      </c>
      <c r="H1053" s="18">
        <f t="shared" si="50"/>
        <v>20</v>
      </c>
      <c r="L1053" s="18">
        <f>INDEX(章节关卡!$D$4:$AA$123,掉落填表!B1053-4000,(掉落填表!E1053-1)*4+4)*$Y$4</f>
        <v>20</v>
      </c>
      <c r="P1053" s="18">
        <f t="shared" si="48"/>
        <v>40160003</v>
      </c>
      <c r="Q1053" s="18" t="str">
        <f>G1053&amp;"#"&amp;H1053&amp;"#"&amp;VLOOKUP(G1053,章节关卡!$AN$3:$AO$36,2,FALSE)</f>
        <v>1603004#20#16</v>
      </c>
    </row>
    <row r="1054" spans="1:17" ht="17.100000000000001" customHeight="1" x14ac:dyDescent="0.2">
      <c r="A1054" s="14">
        <v>1051</v>
      </c>
      <c r="B1054" s="14">
        <v>4017</v>
      </c>
      <c r="C1054" s="14" t="s">
        <v>2032</v>
      </c>
      <c r="D1054" s="14" t="s">
        <v>968</v>
      </c>
      <c r="E1054" s="14">
        <v>1</v>
      </c>
      <c r="F1054" s="18">
        <f t="shared" si="49"/>
        <v>10000</v>
      </c>
      <c r="G1054" s="18">
        <f>INDEX(章节关卡!$D$4:$AA$123,掉落填表!B1054-4000,(掉落填表!E1054-1)*4+2)</f>
        <v>1401002</v>
      </c>
      <c r="H1054" s="18">
        <f t="shared" si="50"/>
        <v>200</v>
      </c>
      <c r="L1054" s="18">
        <f>INDEX(章节关卡!$D$4:$AA$123,掉落填表!B1054-4000,(掉落填表!E1054-1)*4+4)*$Y$4</f>
        <v>200</v>
      </c>
      <c r="P1054" s="18">
        <f t="shared" si="48"/>
        <v>40170001</v>
      </c>
      <c r="Q1054" s="18" t="str">
        <f>G1054&amp;"#"&amp;H1054&amp;"#"&amp;VLOOKUP(G1054,章节关卡!$AN$3:$AO$36,2,FALSE)</f>
        <v>1401002#200#14</v>
      </c>
    </row>
    <row r="1055" spans="1:17" ht="17.100000000000001" customHeight="1" x14ac:dyDescent="0.2">
      <c r="A1055" s="14">
        <v>1052</v>
      </c>
      <c r="B1055" s="14">
        <v>4017</v>
      </c>
      <c r="C1055" s="14" t="s">
        <v>2033</v>
      </c>
      <c r="D1055" s="14" t="s">
        <v>968</v>
      </c>
      <c r="E1055" s="14">
        <v>2</v>
      </c>
      <c r="F1055" s="18">
        <f t="shared" si="49"/>
        <v>10000</v>
      </c>
      <c r="G1055" s="18">
        <f>INDEX(章节关卡!$D$4:$AA$123,掉落填表!B1055-4000,(掉落填表!E1055-1)*4+2)</f>
        <v>1401004</v>
      </c>
      <c r="H1055" s="18">
        <f t="shared" si="50"/>
        <v>70</v>
      </c>
      <c r="L1055" s="18">
        <f>INDEX(章节关卡!$D$4:$AA$123,掉落填表!B1055-4000,(掉落填表!E1055-1)*4+4)*$Y$4</f>
        <v>70</v>
      </c>
      <c r="P1055" s="18">
        <f t="shared" si="48"/>
        <v>40170002</v>
      </c>
      <c r="Q1055" s="18" t="str">
        <f>G1055&amp;"#"&amp;H1055&amp;"#"&amp;VLOOKUP(G1055,章节关卡!$AN$3:$AO$36,2,FALSE)</f>
        <v>1401004#70#14</v>
      </c>
    </row>
    <row r="1056" spans="1:17" ht="17.100000000000001" customHeight="1" x14ac:dyDescent="0.2">
      <c r="A1056" s="14">
        <v>1053</v>
      </c>
      <c r="B1056" s="14">
        <v>4017</v>
      </c>
      <c r="C1056" s="14" t="s">
        <v>2034</v>
      </c>
      <c r="D1056" s="14" t="s">
        <v>968</v>
      </c>
      <c r="E1056" s="14">
        <v>3</v>
      </c>
      <c r="F1056" s="18">
        <f t="shared" si="49"/>
        <v>10000</v>
      </c>
      <c r="G1056" s="18">
        <f>INDEX(章节关卡!$D$4:$AA$123,掉落填表!B1056-4000,(掉落填表!E1056-1)*4+2)</f>
        <v>1603001</v>
      </c>
      <c r="H1056" s="18">
        <f t="shared" si="50"/>
        <v>20</v>
      </c>
      <c r="L1056" s="18">
        <f>INDEX(章节关卡!$D$4:$AA$123,掉落填表!B1056-4000,(掉落填表!E1056-1)*4+4)*$Y$4</f>
        <v>20</v>
      </c>
      <c r="P1056" s="18">
        <f t="shared" si="48"/>
        <v>40170003</v>
      </c>
      <c r="Q1056" s="18" t="str">
        <f>G1056&amp;"#"&amp;H1056&amp;"#"&amp;VLOOKUP(G1056,章节关卡!$AN$3:$AO$36,2,FALSE)</f>
        <v>1603001#20#16</v>
      </c>
    </row>
    <row r="1057" spans="1:17" ht="17.100000000000001" customHeight="1" x14ac:dyDescent="0.2">
      <c r="A1057" s="14">
        <v>1054</v>
      </c>
      <c r="B1057" s="14">
        <v>4018</v>
      </c>
      <c r="C1057" s="14" t="s">
        <v>2035</v>
      </c>
      <c r="D1057" s="14" t="s">
        <v>968</v>
      </c>
      <c r="E1057" s="14">
        <v>1</v>
      </c>
      <c r="F1057" s="18">
        <f t="shared" si="49"/>
        <v>10000</v>
      </c>
      <c r="G1057" s="18">
        <f>INDEX(章节关卡!$D$4:$AA$123,掉落填表!B1057-4000,(掉落填表!E1057-1)*4+2)</f>
        <v>1401002</v>
      </c>
      <c r="H1057" s="18">
        <f t="shared" si="50"/>
        <v>200</v>
      </c>
      <c r="L1057" s="18">
        <f>INDEX(章节关卡!$D$4:$AA$123,掉落填表!B1057-4000,(掉落填表!E1057-1)*4+4)*$Y$4</f>
        <v>200</v>
      </c>
      <c r="P1057" s="18">
        <f t="shared" si="48"/>
        <v>40180001</v>
      </c>
      <c r="Q1057" s="18" t="str">
        <f>G1057&amp;"#"&amp;H1057&amp;"#"&amp;VLOOKUP(G1057,章节关卡!$AN$3:$AO$36,2,FALSE)</f>
        <v>1401002#200#14</v>
      </c>
    </row>
    <row r="1058" spans="1:17" ht="17.100000000000001" customHeight="1" x14ac:dyDescent="0.2">
      <c r="A1058" s="14">
        <v>1055</v>
      </c>
      <c r="B1058" s="14">
        <v>4018</v>
      </c>
      <c r="C1058" s="14" t="s">
        <v>2036</v>
      </c>
      <c r="D1058" s="14" t="s">
        <v>968</v>
      </c>
      <c r="E1058" s="14">
        <v>2</v>
      </c>
      <c r="F1058" s="18">
        <f t="shared" si="49"/>
        <v>10000</v>
      </c>
      <c r="G1058" s="18">
        <f>INDEX(章节关卡!$D$4:$AA$123,掉落填表!B1058-4000,(掉落填表!E1058-1)*4+2)</f>
        <v>1401003</v>
      </c>
      <c r="H1058" s="18">
        <f t="shared" si="50"/>
        <v>70</v>
      </c>
      <c r="L1058" s="18">
        <f>INDEX(章节关卡!$D$4:$AA$123,掉落填表!B1058-4000,(掉落填表!E1058-1)*4+4)*$Y$4</f>
        <v>70</v>
      </c>
      <c r="P1058" s="18">
        <f t="shared" si="48"/>
        <v>40180002</v>
      </c>
      <c r="Q1058" s="18" t="str">
        <f>G1058&amp;"#"&amp;H1058&amp;"#"&amp;VLOOKUP(G1058,章节关卡!$AN$3:$AO$36,2,FALSE)</f>
        <v>1401003#70#14</v>
      </c>
    </row>
    <row r="1059" spans="1:17" ht="17.100000000000001" customHeight="1" x14ac:dyDescent="0.2">
      <c r="A1059" s="14">
        <v>1056</v>
      </c>
      <c r="B1059" s="14">
        <v>4018</v>
      </c>
      <c r="C1059" s="14" t="s">
        <v>2037</v>
      </c>
      <c r="D1059" s="14" t="s">
        <v>968</v>
      </c>
      <c r="E1059" s="14">
        <v>3</v>
      </c>
      <c r="F1059" s="18">
        <f t="shared" si="49"/>
        <v>10000</v>
      </c>
      <c r="G1059" s="18">
        <f>INDEX(章节关卡!$D$4:$AA$123,掉落填表!B1059-4000,(掉落填表!E1059-1)*4+2)</f>
        <v>1603004</v>
      </c>
      <c r="H1059" s="18">
        <f t="shared" si="50"/>
        <v>20</v>
      </c>
      <c r="L1059" s="18">
        <f>INDEX(章节关卡!$D$4:$AA$123,掉落填表!B1059-4000,(掉落填表!E1059-1)*4+4)*$Y$4</f>
        <v>20</v>
      </c>
      <c r="P1059" s="18">
        <f t="shared" si="48"/>
        <v>40180003</v>
      </c>
      <c r="Q1059" s="18" t="str">
        <f>G1059&amp;"#"&amp;H1059&amp;"#"&amp;VLOOKUP(G1059,章节关卡!$AN$3:$AO$36,2,FALSE)</f>
        <v>1603004#20#16</v>
      </c>
    </row>
    <row r="1060" spans="1:17" ht="17.100000000000001" customHeight="1" x14ac:dyDescent="0.2">
      <c r="A1060" s="14">
        <v>1057</v>
      </c>
      <c r="B1060" s="14">
        <v>4019</v>
      </c>
      <c r="C1060" s="14" t="s">
        <v>2038</v>
      </c>
      <c r="D1060" s="14" t="s">
        <v>968</v>
      </c>
      <c r="E1060" s="14">
        <v>1</v>
      </c>
      <c r="F1060" s="18">
        <f t="shared" si="49"/>
        <v>10000</v>
      </c>
      <c r="G1060" s="18">
        <f>INDEX(章节关卡!$D$4:$AA$123,掉落填表!B1060-4000,(掉落填表!E1060-1)*4+2)</f>
        <v>1401002</v>
      </c>
      <c r="H1060" s="18">
        <f t="shared" si="50"/>
        <v>200</v>
      </c>
      <c r="L1060" s="18">
        <f>INDEX(章节关卡!$D$4:$AA$123,掉落填表!B1060-4000,(掉落填表!E1060-1)*4+4)*$Y$4</f>
        <v>200</v>
      </c>
      <c r="P1060" s="18">
        <f t="shared" si="48"/>
        <v>40190001</v>
      </c>
      <c r="Q1060" s="18" t="str">
        <f>G1060&amp;"#"&amp;H1060&amp;"#"&amp;VLOOKUP(G1060,章节关卡!$AN$3:$AO$36,2,FALSE)</f>
        <v>1401002#200#14</v>
      </c>
    </row>
    <row r="1061" spans="1:17" ht="17.100000000000001" customHeight="1" x14ac:dyDescent="0.2">
      <c r="A1061" s="14">
        <v>1058</v>
      </c>
      <c r="B1061" s="14">
        <v>4019</v>
      </c>
      <c r="C1061" s="14" t="s">
        <v>2039</v>
      </c>
      <c r="D1061" s="14" t="s">
        <v>968</v>
      </c>
      <c r="E1061" s="14">
        <v>2</v>
      </c>
      <c r="F1061" s="18">
        <f t="shared" si="49"/>
        <v>10000</v>
      </c>
      <c r="G1061" s="18">
        <f>INDEX(章节关卡!$D$4:$AA$123,掉落填表!B1061-4000,(掉落填表!E1061-1)*4+2)</f>
        <v>1401004</v>
      </c>
      <c r="H1061" s="18">
        <f t="shared" si="50"/>
        <v>70</v>
      </c>
      <c r="L1061" s="18">
        <f>INDEX(章节关卡!$D$4:$AA$123,掉落填表!B1061-4000,(掉落填表!E1061-1)*4+4)*$Y$4</f>
        <v>70</v>
      </c>
      <c r="P1061" s="18">
        <f t="shared" si="48"/>
        <v>40190002</v>
      </c>
      <c r="Q1061" s="18" t="str">
        <f>G1061&amp;"#"&amp;H1061&amp;"#"&amp;VLOOKUP(G1061,章节关卡!$AN$3:$AO$36,2,FALSE)</f>
        <v>1401004#70#14</v>
      </c>
    </row>
    <row r="1062" spans="1:17" ht="17.100000000000001" customHeight="1" x14ac:dyDescent="0.2">
      <c r="A1062" s="14">
        <v>1059</v>
      </c>
      <c r="B1062" s="14">
        <v>4019</v>
      </c>
      <c r="C1062" s="14" t="s">
        <v>2040</v>
      </c>
      <c r="D1062" s="14" t="s">
        <v>968</v>
      </c>
      <c r="E1062" s="14">
        <v>3</v>
      </c>
      <c r="F1062" s="18">
        <f t="shared" si="49"/>
        <v>10000</v>
      </c>
      <c r="G1062" s="18">
        <f>INDEX(章节关卡!$D$4:$AA$123,掉落填表!B1062-4000,(掉落填表!E1062-1)*4+2)</f>
        <v>1603001</v>
      </c>
      <c r="H1062" s="18">
        <f t="shared" si="50"/>
        <v>20</v>
      </c>
      <c r="L1062" s="18">
        <f>INDEX(章节关卡!$D$4:$AA$123,掉落填表!B1062-4000,(掉落填表!E1062-1)*4+4)*$Y$4</f>
        <v>20</v>
      </c>
      <c r="P1062" s="18">
        <f t="shared" si="48"/>
        <v>40190003</v>
      </c>
      <c r="Q1062" s="18" t="str">
        <f>G1062&amp;"#"&amp;H1062&amp;"#"&amp;VLOOKUP(G1062,章节关卡!$AN$3:$AO$36,2,FALSE)</f>
        <v>1603001#20#16</v>
      </c>
    </row>
    <row r="1063" spans="1:17" ht="17.100000000000001" customHeight="1" x14ac:dyDescent="0.2">
      <c r="A1063" s="14">
        <v>1060</v>
      </c>
      <c r="B1063" s="14">
        <v>4020</v>
      </c>
      <c r="C1063" s="14" t="s">
        <v>2041</v>
      </c>
      <c r="D1063" s="14" t="s">
        <v>968</v>
      </c>
      <c r="E1063" s="14">
        <v>1</v>
      </c>
      <c r="F1063" s="18">
        <f t="shared" si="49"/>
        <v>10000</v>
      </c>
      <c r="G1063" s="18">
        <f>INDEX(章节关卡!$D$4:$AA$123,掉落填表!B1063-4000,(掉落填表!E1063-1)*4+2)</f>
        <v>1401002</v>
      </c>
      <c r="H1063" s="18">
        <f t="shared" si="50"/>
        <v>200</v>
      </c>
      <c r="L1063" s="18">
        <f>INDEX(章节关卡!$D$4:$AA$123,掉落填表!B1063-4000,(掉落填表!E1063-1)*4+4)*$Y$4</f>
        <v>200</v>
      </c>
      <c r="P1063" s="18">
        <f t="shared" si="48"/>
        <v>40200001</v>
      </c>
      <c r="Q1063" s="18" t="str">
        <f>G1063&amp;"#"&amp;H1063&amp;"#"&amp;VLOOKUP(G1063,章节关卡!$AN$3:$AO$36,2,FALSE)</f>
        <v>1401002#200#14</v>
      </c>
    </row>
    <row r="1064" spans="1:17" ht="17.100000000000001" customHeight="1" x14ac:dyDescent="0.2">
      <c r="A1064" s="14">
        <v>1061</v>
      </c>
      <c r="B1064" s="14">
        <v>4020</v>
      </c>
      <c r="C1064" s="14" t="s">
        <v>2042</v>
      </c>
      <c r="D1064" s="14" t="s">
        <v>968</v>
      </c>
      <c r="E1064" s="14">
        <v>2</v>
      </c>
      <c r="F1064" s="18">
        <f t="shared" si="49"/>
        <v>10000</v>
      </c>
      <c r="G1064" s="18">
        <f>INDEX(章节关卡!$D$4:$AA$123,掉落填表!B1064-4000,(掉落填表!E1064-1)*4+2)</f>
        <v>1401003</v>
      </c>
      <c r="H1064" s="18">
        <f t="shared" si="50"/>
        <v>70</v>
      </c>
      <c r="L1064" s="18">
        <f>INDEX(章节关卡!$D$4:$AA$123,掉落填表!B1064-4000,(掉落填表!E1064-1)*4+4)*$Y$4</f>
        <v>70</v>
      </c>
      <c r="P1064" s="18">
        <f t="shared" si="48"/>
        <v>40200002</v>
      </c>
      <c r="Q1064" s="18" t="str">
        <f>G1064&amp;"#"&amp;H1064&amp;"#"&amp;VLOOKUP(G1064,章节关卡!$AN$3:$AO$36,2,FALSE)</f>
        <v>1401003#70#14</v>
      </c>
    </row>
    <row r="1065" spans="1:17" ht="17.100000000000001" customHeight="1" x14ac:dyDescent="0.2">
      <c r="A1065" s="14">
        <v>1062</v>
      </c>
      <c r="B1065" s="14">
        <v>4020</v>
      </c>
      <c r="C1065" s="14" t="s">
        <v>2043</v>
      </c>
      <c r="D1065" s="14" t="s">
        <v>968</v>
      </c>
      <c r="E1065" s="14">
        <v>3</v>
      </c>
      <c r="F1065" s="18">
        <f t="shared" si="49"/>
        <v>10000</v>
      </c>
      <c r="G1065" s="18">
        <f>INDEX(章节关卡!$D$4:$AA$123,掉落填表!B1065-4000,(掉落填表!E1065-1)*4+2)</f>
        <v>1603004</v>
      </c>
      <c r="H1065" s="18">
        <f t="shared" si="50"/>
        <v>20</v>
      </c>
      <c r="L1065" s="18">
        <f>INDEX(章节关卡!$D$4:$AA$123,掉落填表!B1065-4000,(掉落填表!E1065-1)*4+4)*$Y$4</f>
        <v>20</v>
      </c>
      <c r="P1065" s="18">
        <f t="shared" si="48"/>
        <v>40200003</v>
      </c>
      <c r="Q1065" s="18" t="str">
        <f>G1065&amp;"#"&amp;H1065&amp;"#"&amp;VLOOKUP(G1065,章节关卡!$AN$3:$AO$36,2,FALSE)</f>
        <v>1603004#20#16</v>
      </c>
    </row>
    <row r="1066" spans="1:17" ht="17.100000000000001" customHeight="1" x14ac:dyDescent="0.2">
      <c r="A1066" s="14">
        <v>1063</v>
      </c>
      <c r="B1066" s="14">
        <v>4021</v>
      </c>
      <c r="C1066" s="14" t="s">
        <v>2044</v>
      </c>
      <c r="D1066" s="14" t="s">
        <v>968</v>
      </c>
      <c r="E1066" s="14">
        <v>1</v>
      </c>
      <c r="F1066" s="18">
        <f t="shared" si="49"/>
        <v>10000</v>
      </c>
      <c r="G1066" s="18">
        <f>INDEX(章节关卡!$D$4:$AA$123,掉落填表!B1066-4000,(掉落填表!E1066-1)*4+2)</f>
        <v>1401002</v>
      </c>
      <c r="H1066" s="18">
        <f t="shared" si="50"/>
        <v>200</v>
      </c>
      <c r="L1066" s="18">
        <f>INDEX(章节关卡!$D$4:$AA$123,掉落填表!B1066-4000,(掉落填表!E1066-1)*4+4)*$Y$4</f>
        <v>200</v>
      </c>
      <c r="P1066" s="18">
        <f t="shared" si="48"/>
        <v>40210001</v>
      </c>
      <c r="Q1066" s="18" t="str">
        <f>G1066&amp;"#"&amp;H1066&amp;"#"&amp;VLOOKUP(G1066,章节关卡!$AN$3:$AO$36,2,FALSE)</f>
        <v>1401002#200#14</v>
      </c>
    </row>
    <row r="1067" spans="1:17" ht="17.100000000000001" customHeight="1" x14ac:dyDescent="0.2">
      <c r="A1067" s="14">
        <v>1064</v>
      </c>
      <c r="B1067" s="14">
        <v>4021</v>
      </c>
      <c r="C1067" s="14" t="s">
        <v>2045</v>
      </c>
      <c r="D1067" s="14" t="s">
        <v>968</v>
      </c>
      <c r="E1067" s="14">
        <v>2</v>
      </c>
      <c r="F1067" s="18">
        <f t="shared" si="49"/>
        <v>10000</v>
      </c>
      <c r="G1067" s="18">
        <f>INDEX(章节关卡!$D$4:$AA$123,掉落填表!B1067-4000,(掉落填表!E1067-1)*4+2)</f>
        <v>1401004</v>
      </c>
      <c r="H1067" s="18">
        <f t="shared" si="50"/>
        <v>70</v>
      </c>
      <c r="L1067" s="18">
        <f>INDEX(章节关卡!$D$4:$AA$123,掉落填表!B1067-4000,(掉落填表!E1067-1)*4+4)*$Y$4</f>
        <v>70</v>
      </c>
      <c r="P1067" s="18">
        <f t="shared" si="48"/>
        <v>40210002</v>
      </c>
      <c r="Q1067" s="18" t="str">
        <f>G1067&amp;"#"&amp;H1067&amp;"#"&amp;VLOOKUP(G1067,章节关卡!$AN$3:$AO$36,2,FALSE)</f>
        <v>1401004#70#14</v>
      </c>
    </row>
    <row r="1068" spans="1:17" ht="17.100000000000001" customHeight="1" x14ac:dyDescent="0.2">
      <c r="A1068" s="14">
        <v>1065</v>
      </c>
      <c r="B1068" s="14">
        <v>4021</v>
      </c>
      <c r="C1068" s="14" t="s">
        <v>2046</v>
      </c>
      <c r="D1068" s="14" t="s">
        <v>968</v>
      </c>
      <c r="E1068" s="14">
        <v>3</v>
      </c>
      <c r="F1068" s="18">
        <f t="shared" si="49"/>
        <v>10000</v>
      </c>
      <c r="G1068" s="18">
        <f>INDEX(章节关卡!$D$4:$AA$123,掉落填表!B1068-4000,(掉落填表!E1068-1)*4+2)</f>
        <v>1603001</v>
      </c>
      <c r="H1068" s="18">
        <f t="shared" si="50"/>
        <v>20</v>
      </c>
      <c r="L1068" s="18">
        <f>INDEX(章节关卡!$D$4:$AA$123,掉落填表!B1068-4000,(掉落填表!E1068-1)*4+4)*$Y$4</f>
        <v>20</v>
      </c>
      <c r="P1068" s="18">
        <f t="shared" si="48"/>
        <v>40210003</v>
      </c>
      <c r="Q1068" s="18" t="str">
        <f>G1068&amp;"#"&amp;H1068&amp;"#"&amp;VLOOKUP(G1068,章节关卡!$AN$3:$AO$36,2,FALSE)</f>
        <v>1603001#20#16</v>
      </c>
    </row>
    <row r="1069" spans="1:17" ht="17.100000000000001" customHeight="1" x14ac:dyDescent="0.2">
      <c r="A1069" s="14">
        <v>1066</v>
      </c>
      <c r="B1069" s="14">
        <v>4022</v>
      </c>
      <c r="C1069" s="14" t="s">
        <v>2047</v>
      </c>
      <c r="D1069" s="14" t="s">
        <v>968</v>
      </c>
      <c r="E1069" s="14">
        <v>1</v>
      </c>
      <c r="F1069" s="18">
        <f t="shared" si="49"/>
        <v>10000</v>
      </c>
      <c r="G1069" s="18">
        <f>INDEX(章节关卡!$D$4:$AA$123,掉落填表!B1069-4000,(掉落填表!E1069-1)*4+2)</f>
        <v>1401002</v>
      </c>
      <c r="H1069" s="18">
        <f t="shared" si="50"/>
        <v>200</v>
      </c>
      <c r="L1069" s="18">
        <f>INDEX(章节关卡!$D$4:$AA$123,掉落填表!B1069-4000,(掉落填表!E1069-1)*4+4)*$Y$4</f>
        <v>200</v>
      </c>
      <c r="P1069" s="18">
        <f t="shared" si="48"/>
        <v>40220001</v>
      </c>
      <c r="Q1069" s="18" t="str">
        <f>G1069&amp;"#"&amp;H1069&amp;"#"&amp;VLOOKUP(G1069,章节关卡!$AN$3:$AO$36,2,FALSE)</f>
        <v>1401002#200#14</v>
      </c>
    </row>
    <row r="1070" spans="1:17" ht="17.100000000000001" customHeight="1" x14ac:dyDescent="0.2">
      <c r="A1070" s="14">
        <v>1067</v>
      </c>
      <c r="B1070" s="14">
        <v>4022</v>
      </c>
      <c r="C1070" s="14" t="s">
        <v>2048</v>
      </c>
      <c r="D1070" s="14" t="s">
        <v>968</v>
      </c>
      <c r="E1070" s="14">
        <v>2</v>
      </c>
      <c r="F1070" s="18">
        <f t="shared" si="49"/>
        <v>10000</v>
      </c>
      <c r="G1070" s="18">
        <f>INDEX(章节关卡!$D$4:$AA$123,掉落填表!B1070-4000,(掉落填表!E1070-1)*4+2)</f>
        <v>1401003</v>
      </c>
      <c r="H1070" s="18">
        <f t="shared" si="50"/>
        <v>70</v>
      </c>
      <c r="L1070" s="18">
        <f>INDEX(章节关卡!$D$4:$AA$123,掉落填表!B1070-4000,(掉落填表!E1070-1)*4+4)*$Y$4</f>
        <v>70</v>
      </c>
      <c r="P1070" s="18">
        <f t="shared" si="48"/>
        <v>40220002</v>
      </c>
      <c r="Q1070" s="18" t="str">
        <f>G1070&amp;"#"&amp;H1070&amp;"#"&amp;VLOOKUP(G1070,章节关卡!$AN$3:$AO$36,2,FALSE)</f>
        <v>1401003#70#14</v>
      </c>
    </row>
    <row r="1071" spans="1:17" ht="17.100000000000001" customHeight="1" x14ac:dyDescent="0.2">
      <c r="A1071" s="14">
        <v>1068</v>
      </c>
      <c r="B1071" s="14">
        <v>4022</v>
      </c>
      <c r="C1071" s="14" t="s">
        <v>2049</v>
      </c>
      <c r="D1071" s="14" t="s">
        <v>968</v>
      </c>
      <c r="E1071" s="14">
        <v>3</v>
      </c>
      <c r="F1071" s="18">
        <f t="shared" si="49"/>
        <v>10000</v>
      </c>
      <c r="G1071" s="18">
        <f>INDEX(章节关卡!$D$4:$AA$123,掉落填表!B1071-4000,(掉落填表!E1071-1)*4+2)</f>
        <v>1603004</v>
      </c>
      <c r="H1071" s="18">
        <f t="shared" si="50"/>
        <v>20</v>
      </c>
      <c r="L1071" s="18">
        <f>INDEX(章节关卡!$D$4:$AA$123,掉落填表!B1071-4000,(掉落填表!E1071-1)*4+4)*$Y$4</f>
        <v>20</v>
      </c>
      <c r="P1071" s="18">
        <f t="shared" si="48"/>
        <v>40220003</v>
      </c>
      <c r="Q1071" s="18" t="str">
        <f>G1071&amp;"#"&amp;H1071&amp;"#"&amp;VLOOKUP(G1071,章节关卡!$AN$3:$AO$36,2,FALSE)</f>
        <v>1603004#20#16</v>
      </c>
    </row>
    <row r="1072" spans="1:17" ht="17.100000000000001" customHeight="1" x14ac:dyDescent="0.2">
      <c r="A1072" s="14">
        <v>1069</v>
      </c>
      <c r="B1072" s="14">
        <v>4023</v>
      </c>
      <c r="C1072" s="14" t="s">
        <v>2050</v>
      </c>
      <c r="D1072" s="14" t="s">
        <v>968</v>
      </c>
      <c r="E1072" s="14">
        <v>1</v>
      </c>
      <c r="F1072" s="18">
        <f t="shared" si="49"/>
        <v>10000</v>
      </c>
      <c r="G1072" s="18">
        <f>INDEX(章节关卡!$D$4:$AA$123,掉落填表!B1072-4000,(掉落填表!E1072-1)*4+2)</f>
        <v>1401002</v>
      </c>
      <c r="H1072" s="18">
        <f t="shared" si="50"/>
        <v>200</v>
      </c>
      <c r="L1072" s="18">
        <f>INDEX(章节关卡!$D$4:$AA$123,掉落填表!B1072-4000,(掉落填表!E1072-1)*4+4)*$Y$4</f>
        <v>200</v>
      </c>
      <c r="P1072" s="18">
        <f t="shared" si="48"/>
        <v>40230001</v>
      </c>
      <c r="Q1072" s="18" t="str">
        <f>G1072&amp;"#"&amp;H1072&amp;"#"&amp;VLOOKUP(G1072,章节关卡!$AN$3:$AO$36,2,FALSE)</f>
        <v>1401002#200#14</v>
      </c>
    </row>
    <row r="1073" spans="1:17" ht="17.100000000000001" customHeight="1" x14ac:dyDescent="0.2">
      <c r="A1073" s="14">
        <v>1070</v>
      </c>
      <c r="B1073" s="14">
        <v>4023</v>
      </c>
      <c r="C1073" s="14" t="s">
        <v>2051</v>
      </c>
      <c r="D1073" s="14" t="s">
        <v>968</v>
      </c>
      <c r="E1073" s="14">
        <v>2</v>
      </c>
      <c r="F1073" s="18">
        <f t="shared" si="49"/>
        <v>10000</v>
      </c>
      <c r="G1073" s="18">
        <f>INDEX(章节关卡!$D$4:$AA$123,掉落填表!B1073-4000,(掉落填表!E1073-1)*4+2)</f>
        <v>1603004</v>
      </c>
      <c r="H1073" s="18">
        <f t="shared" si="50"/>
        <v>20</v>
      </c>
      <c r="L1073" s="18">
        <f>INDEX(章节关卡!$D$4:$AA$123,掉落填表!B1073-4000,(掉落填表!E1073-1)*4+4)*$Y$4</f>
        <v>20</v>
      </c>
      <c r="P1073" s="18">
        <f t="shared" si="48"/>
        <v>40230002</v>
      </c>
      <c r="Q1073" s="18" t="str">
        <f>G1073&amp;"#"&amp;H1073&amp;"#"&amp;VLOOKUP(G1073,章节关卡!$AN$3:$AO$36,2,FALSE)</f>
        <v>1603004#20#16</v>
      </c>
    </row>
    <row r="1074" spans="1:17" ht="17.100000000000001" customHeight="1" x14ac:dyDescent="0.2">
      <c r="A1074" s="14">
        <v>1071</v>
      </c>
      <c r="B1074" s="14">
        <v>4023</v>
      </c>
      <c r="C1074" s="14" t="s">
        <v>2052</v>
      </c>
      <c r="D1074" s="14" t="s">
        <v>968</v>
      </c>
      <c r="E1074" s="14">
        <v>3</v>
      </c>
      <c r="F1074" s="18">
        <f t="shared" si="49"/>
        <v>10000</v>
      </c>
      <c r="G1074" s="18">
        <f>INDEX(章节关卡!$D$4:$AA$123,掉落填表!B1074-4000,(掉落填表!E1074-1)*4+2)</f>
        <v>1603001</v>
      </c>
      <c r="H1074" s="18">
        <f t="shared" si="50"/>
        <v>20</v>
      </c>
      <c r="L1074" s="18">
        <f>INDEX(章节关卡!$D$4:$AA$123,掉落填表!B1074-4000,(掉落填表!E1074-1)*4+4)*$Y$4</f>
        <v>20</v>
      </c>
      <c r="P1074" s="18">
        <f t="shared" si="48"/>
        <v>40230003</v>
      </c>
      <c r="Q1074" s="18" t="str">
        <f>G1074&amp;"#"&amp;H1074&amp;"#"&amp;VLOOKUP(G1074,章节关卡!$AN$3:$AO$36,2,FALSE)</f>
        <v>1603001#20#16</v>
      </c>
    </row>
    <row r="1075" spans="1:17" ht="17.100000000000001" customHeight="1" x14ac:dyDescent="0.2">
      <c r="A1075" s="14">
        <v>1072</v>
      </c>
      <c r="B1075" s="14">
        <v>4024</v>
      </c>
      <c r="C1075" s="14" t="s">
        <v>2053</v>
      </c>
      <c r="D1075" s="14" t="s">
        <v>968</v>
      </c>
      <c r="E1075" s="14">
        <v>1</v>
      </c>
      <c r="F1075" s="18">
        <f t="shared" si="49"/>
        <v>10000</v>
      </c>
      <c r="G1075" s="18">
        <f>INDEX(章节关卡!$D$4:$AA$123,掉落填表!B1075-4000,(掉落填表!E1075-1)*4+2)</f>
        <v>1401002</v>
      </c>
      <c r="H1075" s="18">
        <f t="shared" si="50"/>
        <v>200</v>
      </c>
      <c r="L1075" s="18">
        <f>INDEX(章节关卡!$D$4:$AA$123,掉落填表!B1075-4000,(掉落填表!E1075-1)*4+4)*$Y$4</f>
        <v>200</v>
      </c>
      <c r="P1075" s="18">
        <f t="shared" si="48"/>
        <v>40240001</v>
      </c>
      <c r="Q1075" s="18" t="str">
        <f>G1075&amp;"#"&amp;H1075&amp;"#"&amp;VLOOKUP(G1075,章节关卡!$AN$3:$AO$36,2,FALSE)</f>
        <v>1401002#200#14</v>
      </c>
    </row>
    <row r="1076" spans="1:17" ht="17.100000000000001" customHeight="1" x14ac:dyDescent="0.2">
      <c r="A1076" s="14">
        <v>1073</v>
      </c>
      <c r="B1076" s="14">
        <v>4024</v>
      </c>
      <c r="C1076" s="14" t="s">
        <v>2054</v>
      </c>
      <c r="D1076" s="14" t="s">
        <v>968</v>
      </c>
      <c r="E1076" s="14">
        <v>2</v>
      </c>
      <c r="F1076" s="18">
        <f t="shared" si="49"/>
        <v>10000</v>
      </c>
      <c r="G1076" s="18">
        <f>INDEX(章节关卡!$D$4:$AA$123,掉落填表!B1076-4000,(掉落填表!E1076-1)*4+2)</f>
        <v>1401003</v>
      </c>
      <c r="H1076" s="18">
        <f t="shared" si="50"/>
        <v>70</v>
      </c>
      <c r="L1076" s="18">
        <f>INDEX(章节关卡!$D$4:$AA$123,掉落填表!B1076-4000,(掉落填表!E1076-1)*4+4)*$Y$4</f>
        <v>70</v>
      </c>
      <c r="P1076" s="18">
        <f t="shared" si="48"/>
        <v>40240002</v>
      </c>
      <c r="Q1076" s="18" t="str">
        <f>G1076&amp;"#"&amp;H1076&amp;"#"&amp;VLOOKUP(G1076,章节关卡!$AN$3:$AO$36,2,FALSE)</f>
        <v>1401003#70#14</v>
      </c>
    </row>
    <row r="1077" spans="1:17" ht="17.100000000000001" customHeight="1" x14ac:dyDescent="0.2">
      <c r="A1077" s="14">
        <v>1074</v>
      </c>
      <c r="B1077" s="14">
        <v>4024</v>
      </c>
      <c r="C1077" s="14" t="s">
        <v>2055</v>
      </c>
      <c r="D1077" s="14" t="s">
        <v>968</v>
      </c>
      <c r="E1077" s="14">
        <v>3</v>
      </c>
      <c r="F1077" s="18">
        <f t="shared" si="49"/>
        <v>10000</v>
      </c>
      <c r="G1077" s="18">
        <f>INDEX(章节关卡!$D$4:$AA$123,掉落填表!B1077-4000,(掉落填表!E1077-1)*4+2)</f>
        <v>1603004</v>
      </c>
      <c r="H1077" s="18">
        <f t="shared" si="50"/>
        <v>20</v>
      </c>
      <c r="L1077" s="18">
        <f>INDEX(章节关卡!$D$4:$AA$123,掉落填表!B1077-4000,(掉落填表!E1077-1)*4+4)*$Y$4</f>
        <v>20</v>
      </c>
      <c r="P1077" s="18">
        <f t="shared" si="48"/>
        <v>40240003</v>
      </c>
      <c r="Q1077" s="18" t="str">
        <f>G1077&amp;"#"&amp;H1077&amp;"#"&amp;VLOOKUP(G1077,章节关卡!$AN$3:$AO$36,2,FALSE)</f>
        <v>1603004#20#16</v>
      </c>
    </row>
    <row r="1078" spans="1:17" ht="17.100000000000001" customHeight="1" x14ac:dyDescent="0.2">
      <c r="A1078" s="14">
        <v>1075</v>
      </c>
      <c r="B1078" s="14">
        <v>4025</v>
      </c>
      <c r="C1078" s="14" t="s">
        <v>2056</v>
      </c>
      <c r="D1078" s="14" t="s">
        <v>968</v>
      </c>
      <c r="E1078" s="14">
        <v>1</v>
      </c>
      <c r="F1078" s="18">
        <f t="shared" si="49"/>
        <v>10000</v>
      </c>
      <c r="G1078" s="18">
        <f>INDEX(章节关卡!$D$4:$AA$123,掉落填表!B1078-4000,(掉落填表!E1078-1)*4+2)</f>
        <v>1401002</v>
      </c>
      <c r="H1078" s="18">
        <f t="shared" si="50"/>
        <v>200</v>
      </c>
      <c r="L1078" s="18">
        <f>INDEX(章节关卡!$D$4:$AA$123,掉落填表!B1078-4000,(掉落填表!E1078-1)*4+4)*$Y$4</f>
        <v>200</v>
      </c>
      <c r="P1078" s="18">
        <f t="shared" si="48"/>
        <v>40250001</v>
      </c>
      <c r="Q1078" s="18" t="str">
        <f>G1078&amp;"#"&amp;H1078&amp;"#"&amp;VLOOKUP(G1078,章节关卡!$AN$3:$AO$36,2,FALSE)</f>
        <v>1401002#200#14</v>
      </c>
    </row>
    <row r="1079" spans="1:17" ht="17.100000000000001" customHeight="1" x14ac:dyDescent="0.2">
      <c r="A1079" s="14">
        <v>1076</v>
      </c>
      <c r="B1079" s="14">
        <v>4025</v>
      </c>
      <c r="C1079" s="14" t="s">
        <v>2057</v>
      </c>
      <c r="D1079" s="14" t="s">
        <v>968</v>
      </c>
      <c r="E1079" s="14">
        <v>2</v>
      </c>
      <c r="F1079" s="18">
        <f t="shared" si="49"/>
        <v>10000</v>
      </c>
      <c r="G1079" s="18">
        <f>INDEX(章节关卡!$D$4:$AA$123,掉落填表!B1079-4000,(掉落填表!E1079-1)*4+2)</f>
        <v>1401004</v>
      </c>
      <c r="H1079" s="18">
        <f t="shared" si="50"/>
        <v>70</v>
      </c>
      <c r="L1079" s="18">
        <f>INDEX(章节关卡!$D$4:$AA$123,掉落填表!B1079-4000,(掉落填表!E1079-1)*4+4)*$Y$4</f>
        <v>70</v>
      </c>
      <c r="P1079" s="18">
        <f t="shared" si="48"/>
        <v>40250002</v>
      </c>
      <c r="Q1079" s="18" t="str">
        <f>G1079&amp;"#"&amp;H1079&amp;"#"&amp;VLOOKUP(G1079,章节关卡!$AN$3:$AO$36,2,FALSE)</f>
        <v>1401004#70#14</v>
      </c>
    </row>
    <row r="1080" spans="1:17" ht="17.100000000000001" customHeight="1" x14ac:dyDescent="0.2">
      <c r="A1080" s="14">
        <v>1077</v>
      </c>
      <c r="B1080" s="14">
        <v>4025</v>
      </c>
      <c r="C1080" s="14" t="s">
        <v>2058</v>
      </c>
      <c r="D1080" s="14" t="s">
        <v>968</v>
      </c>
      <c r="E1080" s="14">
        <v>3</v>
      </c>
      <c r="F1080" s="18">
        <f t="shared" si="49"/>
        <v>10000</v>
      </c>
      <c r="G1080" s="18">
        <f>INDEX(章节关卡!$D$4:$AA$123,掉落填表!B1080-4000,(掉落填表!E1080-1)*4+2)</f>
        <v>1603001</v>
      </c>
      <c r="H1080" s="18">
        <f t="shared" si="50"/>
        <v>20</v>
      </c>
      <c r="L1080" s="18">
        <f>INDEX(章节关卡!$D$4:$AA$123,掉落填表!B1080-4000,(掉落填表!E1080-1)*4+4)*$Y$4</f>
        <v>20</v>
      </c>
      <c r="P1080" s="18">
        <f t="shared" si="48"/>
        <v>40250003</v>
      </c>
      <c r="Q1080" s="18" t="str">
        <f>G1080&amp;"#"&amp;H1080&amp;"#"&amp;VLOOKUP(G1080,章节关卡!$AN$3:$AO$36,2,FALSE)</f>
        <v>1603001#20#16</v>
      </c>
    </row>
    <row r="1081" spans="1:17" ht="17.100000000000001" customHeight="1" x14ac:dyDescent="0.2">
      <c r="A1081" s="14">
        <v>1078</v>
      </c>
      <c r="B1081" s="14">
        <v>4026</v>
      </c>
      <c r="C1081" s="14" t="s">
        <v>2059</v>
      </c>
      <c r="D1081" s="14" t="s">
        <v>968</v>
      </c>
      <c r="E1081" s="14">
        <v>1</v>
      </c>
      <c r="F1081" s="18">
        <f t="shared" si="49"/>
        <v>10000</v>
      </c>
      <c r="G1081" s="18">
        <f>INDEX(章节关卡!$D$4:$AA$123,掉落填表!B1081-4000,(掉落填表!E1081-1)*4+2)</f>
        <v>1401002</v>
      </c>
      <c r="H1081" s="18">
        <f t="shared" si="50"/>
        <v>200</v>
      </c>
      <c r="L1081" s="18">
        <f>INDEX(章节关卡!$D$4:$AA$123,掉落填表!B1081-4000,(掉落填表!E1081-1)*4+4)*$Y$4</f>
        <v>200</v>
      </c>
      <c r="P1081" s="18">
        <f t="shared" si="48"/>
        <v>40260001</v>
      </c>
      <c r="Q1081" s="18" t="str">
        <f>G1081&amp;"#"&amp;H1081&amp;"#"&amp;VLOOKUP(G1081,章节关卡!$AN$3:$AO$36,2,FALSE)</f>
        <v>1401002#200#14</v>
      </c>
    </row>
    <row r="1082" spans="1:17" ht="17.100000000000001" customHeight="1" x14ac:dyDescent="0.2">
      <c r="A1082" s="14">
        <v>1079</v>
      </c>
      <c r="B1082" s="14">
        <v>4026</v>
      </c>
      <c r="C1082" s="14" t="s">
        <v>2060</v>
      </c>
      <c r="D1082" s="14" t="s">
        <v>968</v>
      </c>
      <c r="E1082" s="14">
        <v>2</v>
      </c>
      <c r="F1082" s="18">
        <f t="shared" si="49"/>
        <v>10000</v>
      </c>
      <c r="G1082" s="18">
        <f>INDEX(章节关卡!$D$4:$AA$123,掉落填表!B1082-4000,(掉落填表!E1082-1)*4+2)</f>
        <v>1401003</v>
      </c>
      <c r="H1082" s="18">
        <f t="shared" si="50"/>
        <v>70</v>
      </c>
      <c r="L1082" s="18">
        <f>INDEX(章节关卡!$D$4:$AA$123,掉落填表!B1082-4000,(掉落填表!E1082-1)*4+4)*$Y$4</f>
        <v>70</v>
      </c>
      <c r="P1082" s="18">
        <f t="shared" si="48"/>
        <v>40260002</v>
      </c>
      <c r="Q1082" s="18" t="str">
        <f>G1082&amp;"#"&amp;H1082&amp;"#"&amp;VLOOKUP(G1082,章节关卡!$AN$3:$AO$36,2,FALSE)</f>
        <v>1401003#70#14</v>
      </c>
    </row>
    <row r="1083" spans="1:17" ht="17.100000000000001" customHeight="1" x14ac:dyDescent="0.2">
      <c r="A1083" s="14">
        <v>1080</v>
      </c>
      <c r="B1083" s="14">
        <v>4026</v>
      </c>
      <c r="C1083" s="14" t="s">
        <v>2061</v>
      </c>
      <c r="D1083" s="14" t="s">
        <v>968</v>
      </c>
      <c r="E1083" s="14">
        <v>3</v>
      </c>
      <c r="F1083" s="18">
        <f t="shared" si="49"/>
        <v>10000</v>
      </c>
      <c r="G1083" s="18">
        <f>INDEX(章节关卡!$D$4:$AA$123,掉落填表!B1083-4000,(掉落填表!E1083-1)*4+2)</f>
        <v>1603004</v>
      </c>
      <c r="H1083" s="18">
        <f t="shared" si="50"/>
        <v>20</v>
      </c>
      <c r="L1083" s="18">
        <f>INDEX(章节关卡!$D$4:$AA$123,掉落填表!B1083-4000,(掉落填表!E1083-1)*4+4)*$Y$4</f>
        <v>20</v>
      </c>
      <c r="P1083" s="18">
        <f t="shared" si="48"/>
        <v>40260003</v>
      </c>
      <c r="Q1083" s="18" t="str">
        <f>G1083&amp;"#"&amp;H1083&amp;"#"&amp;VLOOKUP(G1083,章节关卡!$AN$3:$AO$36,2,FALSE)</f>
        <v>1603004#20#16</v>
      </c>
    </row>
    <row r="1084" spans="1:17" ht="17.100000000000001" customHeight="1" x14ac:dyDescent="0.2">
      <c r="A1084" s="14">
        <v>1081</v>
      </c>
      <c r="B1084" s="14">
        <v>4027</v>
      </c>
      <c r="C1084" s="14" t="s">
        <v>2062</v>
      </c>
      <c r="D1084" s="14" t="s">
        <v>968</v>
      </c>
      <c r="E1084" s="14">
        <v>1</v>
      </c>
      <c r="F1084" s="18">
        <f t="shared" si="49"/>
        <v>10000</v>
      </c>
      <c r="G1084" s="18">
        <f>INDEX(章节关卡!$D$4:$AA$123,掉落填表!B1084-4000,(掉落填表!E1084-1)*4+2)</f>
        <v>1401002</v>
      </c>
      <c r="H1084" s="18">
        <f t="shared" si="50"/>
        <v>200</v>
      </c>
      <c r="L1084" s="18">
        <f>INDEX(章节关卡!$D$4:$AA$123,掉落填表!B1084-4000,(掉落填表!E1084-1)*4+4)*$Y$4</f>
        <v>200</v>
      </c>
      <c r="P1084" s="18">
        <f t="shared" si="48"/>
        <v>40270001</v>
      </c>
      <c r="Q1084" s="18" t="str">
        <f>G1084&amp;"#"&amp;H1084&amp;"#"&amp;VLOOKUP(G1084,章节关卡!$AN$3:$AO$36,2,FALSE)</f>
        <v>1401002#200#14</v>
      </c>
    </row>
    <row r="1085" spans="1:17" ht="17.100000000000001" customHeight="1" x14ac:dyDescent="0.2">
      <c r="A1085" s="14">
        <v>1082</v>
      </c>
      <c r="B1085" s="14">
        <v>4027</v>
      </c>
      <c r="C1085" s="14" t="s">
        <v>2063</v>
      </c>
      <c r="D1085" s="14" t="s">
        <v>968</v>
      </c>
      <c r="E1085" s="14">
        <v>2</v>
      </c>
      <c r="F1085" s="18">
        <f t="shared" si="49"/>
        <v>10000</v>
      </c>
      <c r="G1085" s="18">
        <f>INDEX(章节关卡!$D$4:$AA$123,掉落填表!B1085-4000,(掉落填表!E1085-1)*4+2)</f>
        <v>1401004</v>
      </c>
      <c r="H1085" s="18">
        <f t="shared" si="50"/>
        <v>70</v>
      </c>
      <c r="L1085" s="18">
        <f>INDEX(章节关卡!$D$4:$AA$123,掉落填表!B1085-4000,(掉落填表!E1085-1)*4+4)*$Y$4</f>
        <v>70</v>
      </c>
      <c r="P1085" s="18">
        <f t="shared" si="48"/>
        <v>40270002</v>
      </c>
      <c r="Q1085" s="18" t="str">
        <f>G1085&amp;"#"&amp;H1085&amp;"#"&amp;VLOOKUP(G1085,章节关卡!$AN$3:$AO$36,2,FALSE)</f>
        <v>1401004#70#14</v>
      </c>
    </row>
    <row r="1086" spans="1:17" ht="17.100000000000001" customHeight="1" x14ac:dyDescent="0.2">
      <c r="A1086" s="14">
        <v>1083</v>
      </c>
      <c r="B1086" s="14">
        <v>4027</v>
      </c>
      <c r="C1086" s="14" t="s">
        <v>2064</v>
      </c>
      <c r="D1086" s="14" t="s">
        <v>968</v>
      </c>
      <c r="E1086" s="14">
        <v>3</v>
      </c>
      <c r="F1086" s="18">
        <f t="shared" si="49"/>
        <v>10000</v>
      </c>
      <c r="G1086" s="18">
        <f>INDEX(章节关卡!$D$4:$AA$123,掉落填表!B1086-4000,(掉落填表!E1086-1)*4+2)</f>
        <v>1603001</v>
      </c>
      <c r="H1086" s="18">
        <f t="shared" si="50"/>
        <v>20</v>
      </c>
      <c r="L1086" s="18">
        <f>INDEX(章节关卡!$D$4:$AA$123,掉落填表!B1086-4000,(掉落填表!E1086-1)*4+4)*$Y$4</f>
        <v>20</v>
      </c>
      <c r="P1086" s="18">
        <f t="shared" si="48"/>
        <v>40270003</v>
      </c>
      <c r="Q1086" s="18" t="str">
        <f>G1086&amp;"#"&amp;H1086&amp;"#"&amp;VLOOKUP(G1086,章节关卡!$AN$3:$AO$36,2,FALSE)</f>
        <v>1603001#20#16</v>
      </c>
    </row>
    <row r="1087" spans="1:17" ht="17.100000000000001" customHeight="1" x14ac:dyDescent="0.2">
      <c r="A1087" s="14">
        <v>1084</v>
      </c>
      <c r="B1087" s="14">
        <v>4028</v>
      </c>
      <c r="C1087" s="14" t="s">
        <v>2065</v>
      </c>
      <c r="D1087" s="14" t="s">
        <v>968</v>
      </c>
      <c r="E1087" s="14">
        <v>1</v>
      </c>
      <c r="F1087" s="18">
        <f t="shared" si="49"/>
        <v>10000</v>
      </c>
      <c r="G1087" s="18">
        <f>INDEX(章节关卡!$D$4:$AA$123,掉落填表!B1087-4000,(掉落填表!E1087-1)*4+2)</f>
        <v>1401002</v>
      </c>
      <c r="H1087" s="18">
        <f t="shared" si="50"/>
        <v>200</v>
      </c>
      <c r="L1087" s="18">
        <f>INDEX(章节关卡!$D$4:$AA$123,掉落填表!B1087-4000,(掉落填表!E1087-1)*4+4)*$Y$4</f>
        <v>200</v>
      </c>
      <c r="P1087" s="18">
        <f t="shared" si="48"/>
        <v>40280001</v>
      </c>
      <c r="Q1087" s="18" t="str">
        <f>G1087&amp;"#"&amp;H1087&amp;"#"&amp;VLOOKUP(G1087,章节关卡!$AN$3:$AO$36,2,FALSE)</f>
        <v>1401002#200#14</v>
      </c>
    </row>
    <row r="1088" spans="1:17" ht="17.100000000000001" customHeight="1" x14ac:dyDescent="0.2">
      <c r="A1088" s="14">
        <v>1085</v>
      </c>
      <c r="B1088" s="14">
        <v>4028</v>
      </c>
      <c r="C1088" s="14" t="s">
        <v>2066</v>
      </c>
      <c r="D1088" s="14" t="s">
        <v>968</v>
      </c>
      <c r="E1088" s="14">
        <v>2</v>
      </c>
      <c r="F1088" s="18">
        <f t="shared" si="49"/>
        <v>10000</v>
      </c>
      <c r="G1088" s="18">
        <f>INDEX(章节关卡!$D$4:$AA$123,掉落填表!B1088-4000,(掉落填表!E1088-1)*4+2)</f>
        <v>1401003</v>
      </c>
      <c r="H1088" s="18">
        <f t="shared" si="50"/>
        <v>70</v>
      </c>
      <c r="L1088" s="18">
        <f>INDEX(章节关卡!$D$4:$AA$123,掉落填表!B1088-4000,(掉落填表!E1088-1)*4+4)*$Y$4</f>
        <v>70</v>
      </c>
      <c r="P1088" s="18">
        <f t="shared" si="48"/>
        <v>40280002</v>
      </c>
      <c r="Q1088" s="18" t="str">
        <f>G1088&amp;"#"&amp;H1088&amp;"#"&amp;VLOOKUP(G1088,章节关卡!$AN$3:$AO$36,2,FALSE)</f>
        <v>1401003#70#14</v>
      </c>
    </row>
    <row r="1089" spans="1:17" ht="17.100000000000001" customHeight="1" x14ac:dyDescent="0.2">
      <c r="A1089" s="14">
        <v>1086</v>
      </c>
      <c r="B1089" s="14">
        <v>4028</v>
      </c>
      <c r="C1089" s="14" t="s">
        <v>2067</v>
      </c>
      <c r="D1089" s="14" t="s">
        <v>968</v>
      </c>
      <c r="E1089" s="14">
        <v>3</v>
      </c>
      <c r="F1089" s="18">
        <f t="shared" si="49"/>
        <v>10000</v>
      </c>
      <c r="G1089" s="18">
        <f>INDEX(章节关卡!$D$4:$AA$123,掉落填表!B1089-4000,(掉落填表!E1089-1)*4+2)</f>
        <v>1603004</v>
      </c>
      <c r="H1089" s="18">
        <f t="shared" si="50"/>
        <v>20</v>
      </c>
      <c r="L1089" s="18">
        <f>INDEX(章节关卡!$D$4:$AA$123,掉落填表!B1089-4000,(掉落填表!E1089-1)*4+4)*$Y$4</f>
        <v>20</v>
      </c>
      <c r="P1089" s="18">
        <f t="shared" si="48"/>
        <v>40280003</v>
      </c>
      <c r="Q1089" s="18" t="str">
        <f>G1089&amp;"#"&amp;H1089&amp;"#"&amp;VLOOKUP(G1089,章节关卡!$AN$3:$AO$36,2,FALSE)</f>
        <v>1603004#20#16</v>
      </c>
    </row>
    <row r="1090" spans="1:17" ht="17.100000000000001" customHeight="1" x14ac:dyDescent="0.2">
      <c r="A1090" s="14">
        <v>1087</v>
      </c>
      <c r="B1090" s="14">
        <v>4029</v>
      </c>
      <c r="C1090" s="14" t="s">
        <v>2068</v>
      </c>
      <c r="D1090" s="14" t="s">
        <v>968</v>
      </c>
      <c r="E1090" s="14">
        <v>1</v>
      </c>
      <c r="F1090" s="18">
        <f t="shared" si="49"/>
        <v>10000</v>
      </c>
      <c r="G1090" s="18">
        <f>INDEX(章节关卡!$D$4:$AA$123,掉落填表!B1090-4000,(掉落填表!E1090-1)*4+2)</f>
        <v>1401002</v>
      </c>
      <c r="H1090" s="18">
        <f t="shared" si="50"/>
        <v>200</v>
      </c>
      <c r="L1090" s="18">
        <f>INDEX(章节关卡!$D$4:$AA$123,掉落填表!B1090-4000,(掉落填表!E1090-1)*4+4)*$Y$4</f>
        <v>200</v>
      </c>
      <c r="P1090" s="18">
        <f t="shared" si="48"/>
        <v>40290001</v>
      </c>
      <c r="Q1090" s="18" t="str">
        <f>G1090&amp;"#"&amp;H1090&amp;"#"&amp;VLOOKUP(G1090,章节关卡!$AN$3:$AO$36,2,FALSE)</f>
        <v>1401002#200#14</v>
      </c>
    </row>
    <row r="1091" spans="1:17" ht="17.100000000000001" customHeight="1" x14ac:dyDescent="0.2">
      <c r="A1091" s="14">
        <v>1088</v>
      </c>
      <c r="B1091" s="14">
        <v>4029</v>
      </c>
      <c r="C1091" s="14" t="s">
        <v>2069</v>
      </c>
      <c r="D1091" s="14" t="s">
        <v>968</v>
      </c>
      <c r="E1091" s="14">
        <v>2</v>
      </c>
      <c r="F1091" s="18">
        <f t="shared" si="49"/>
        <v>10000</v>
      </c>
      <c r="G1091" s="18">
        <f>INDEX(章节关卡!$D$4:$AA$123,掉落填表!B1091-4000,(掉落填表!E1091-1)*4+2)</f>
        <v>1401004</v>
      </c>
      <c r="H1091" s="18">
        <f t="shared" si="50"/>
        <v>70</v>
      </c>
      <c r="L1091" s="18">
        <f>INDEX(章节关卡!$D$4:$AA$123,掉落填表!B1091-4000,(掉落填表!E1091-1)*4+4)*$Y$4</f>
        <v>70</v>
      </c>
      <c r="P1091" s="18">
        <f t="shared" si="48"/>
        <v>40290002</v>
      </c>
      <c r="Q1091" s="18" t="str">
        <f>G1091&amp;"#"&amp;H1091&amp;"#"&amp;VLOOKUP(G1091,章节关卡!$AN$3:$AO$36,2,FALSE)</f>
        <v>1401004#70#14</v>
      </c>
    </row>
    <row r="1092" spans="1:17" ht="17.100000000000001" customHeight="1" x14ac:dyDescent="0.2">
      <c r="A1092" s="14">
        <v>1089</v>
      </c>
      <c r="B1092" s="14">
        <v>4029</v>
      </c>
      <c r="C1092" s="14" t="s">
        <v>2070</v>
      </c>
      <c r="D1092" s="14" t="s">
        <v>968</v>
      </c>
      <c r="E1092" s="14">
        <v>3</v>
      </c>
      <c r="F1092" s="18">
        <f t="shared" si="49"/>
        <v>10000</v>
      </c>
      <c r="G1092" s="18">
        <f>INDEX(章节关卡!$D$4:$AA$123,掉落填表!B1092-4000,(掉落填表!E1092-1)*4+2)</f>
        <v>1401003</v>
      </c>
      <c r="H1092" s="18">
        <f t="shared" si="50"/>
        <v>70</v>
      </c>
      <c r="L1092" s="18">
        <f>INDEX(章节关卡!$D$4:$AA$123,掉落填表!B1092-4000,(掉落填表!E1092-1)*4+4)*$Y$4</f>
        <v>70</v>
      </c>
      <c r="P1092" s="18">
        <f t="shared" ref="P1092:P1155" si="51">B1092*10000+E1092</f>
        <v>40290003</v>
      </c>
      <c r="Q1092" s="18" t="str">
        <f>G1092&amp;"#"&amp;H1092&amp;"#"&amp;VLOOKUP(G1092,章节关卡!$AN$3:$AO$36,2,FALSE)</f>
        <v>1401003#70#14</v>
      </c>
    </row>
    <row r="1093" spans="1:17" ht="17.100000000000001" customHeight="1" x14ac:dyDescent="0.2">
      <c r="A1093" s="14">
        <v>1090</v>
      </c>
      <c r="B1093" s="14">
        <v>4030</v>
      </c>
      <c r="C1093" s="14" t="s">
        <v>2071</v>
      </c>
      <c r="D1093" s="14" t="s">
        <v>968</v>
      </c>
      <c r="E1093" s="14">
        <v>1</v>
      </c>
      <c r="F1093" s="18">
        <f t="shared" ref="F1093:F1156" si="52">IF(L1093&lt;1,INT(L1093*10000),10000)</f>
        <v>10000</v>
      </c>
      <c r="G1093" s="18">
        <f>INDEX(章节关卡!$D$4:$AA$123,掉落填表!B1093-4000,(掉落填表!E1093-1)*4+2)</f>
        <v>1401002</v>
      </c>
      <c r="H1093" s="18">
        <f t="shared" ref="H1093:H1156" si="53">IF(F1093&lt;10000,1,INT(L1093))</f>
        <v>200</v>
      </c>
      <c r="L1093" s="18">
        <f>INDEX(章节关卡!$D$4:$AA$123,掉落填表!B1093-4000,(掉落填表!E1093-1)*4+4)*$Y$4</f>
        <v>200</v>
      </c>
      <c r="P1093" s="18">
        <f t="shared" si="51"/>
        <v>40300001</v>
      </c>
      <c r="Q1093" s="18" t="str">
        <f>G1093&amp;"#"&amp;H1093&amp;"#"&amp;VLOOKUP(G1093,章节关卡!$AN$3:$AO$36,2,FALSE)</f>
        <v>1401002#200#14</v>
      </c>
    </row>
    <row r="1094" spans="1:17" ht="17.100000000000001" customHeight="1" x14ac:dyDescent="0.2">
      <c r="A1094" s="14">
        <v>1091</v>
      </c>
      <c r="B1094" s="14">
        <v>4030</v>
      </c>
      <c r="C1094" s="14" t="s">
        <v>2072</v>
      </c>
      <c r="D1094" s="14" t="s">
        <v>968</v>
      </c>
      <c r="E1094" s="14">
        <v>2</v>
      </c>
      <c r="F1094" s="18">
        <f t="shared" si="52"/>
        <v>10000</v>
      </c>
      <c r="G1094" s="18">
        <f>INDEX(章节关卡!$D$4:$AA$123,掉落填表!B1094-4000,(掉落填表!E1094-1)*4+2)</f>
        <v>1603004</v>
      </c>
      <c r="H1094" s="18">
        <f t="shared" si="53"/>
        <v>20</v>
      </c>
      <c r="L1094" s="18">
        <f>INDEX(章节关卡!$D$4:$AA$123,掉落填表!B1094-4000,(掉落填表!E1094-1)*4+4)*$Y$4</f>
        <v>20</v>
      </c>
      <c r="P1094" s="18">
        <f t="shared" si="51"/>
        <v>40300002</v>
      </c>
      <c r="Q1094" s="18" t="str">
        <f>G1094&amp;"#"&amp;H1094&amp;"#"&amp;VLOOKUP(G1094,章节关卡!$AN$3:$AO$36,2,FALSE)</f>
        <v>1603004#20#16</v>
      </c>
    </row>
    <row r="1095" spans="1:17" ht="17.100000000000001" customHeight="1" x14ac:dyDescent="0.2">
      <c r="A1095" s="14">
        <v>1092</v>
      </c>
      <c r="B1095" s="14">
        <v>4030</v>
      </c>
      <c r="C1095" s="14" t="s">
        <v>2073</v>
      </c>
      <c r="D1095" s="14" t="s">
        <v>968</v>
      </c>
      <c r="E1095" s="14">
        <v>3</v>
      </c>
      <c r="F1095" s="18">
        <f t="shared" si="52"/>
        <v>10000</v>
      </c>
      <c r="G1095" s="18">
        <f>INDEX(章节关卡!$D$4:$AA$123,掉落填表!B1095-4000,(掉落填表!E1095-1)*4+2)</f>
        <v>1603001</v>
      </c>
      <c r="H1095" s="18">
        <f t="shared" si="53"/>
        <v>20</v>
      </c>
      <c r="L1095" s="18">
        <f>INDEX(章节关卡!$D$4:$AA$123,掉落填表!B1095-4000,(掉落填表!E1095-1)*4+4)*$Y$4</f>
        <v>20</v>
      </c>
      <c r="P1095" s="18">
        <f t="shared" si="51"/>
        <v>40300003</v>
      </c>
      <c r="Q1095" s="18" t="str">
        <f>G1095&amp;"#"&amp;H1095&amp;"#"&amp;VLOOKUP(G1095,章节关卡!$AN$3:$AO$36,2,FALSE)</f>
        <v>1603001#20#16</v>
      </c>
    </row>
    <row r="1096" spans="1:17" ht="17.100000000000001" customHeight="1" x14ac:dyDescent="0.2">
      <c r="A1096" s="14">
        <v>1093</v>
      </c>
      <c r="B1096" s="14">
        <v>4031</v>
      </c>
      <c r="C1096" s="14" t="s">
        <v>2074</v>
      </c>
      <c r="D1096" s="14" t="s">
        <v>968</v>
      </c>
      <c r="E1096" s="14">
        <v>1</v>
      </c>
      <c r="F1096" s="18">
        <f t="shared" si="52"/>
        <v>10000</v>
      </c>
      <c r="G1096" s="18">
        <f>INDEX(章节关卡!$D$4:$AA$123,掉落填表!B1096-4000,(掉落填表!E1096-1)*4+2)</f>
        <v>1401002</v>
      </c>
      <c r="H1096" s="18">
        <f t="shared" si="53"/>
        <v>250</v>
      </c>
      <c r="L1096" s="18">
        <f>INDEX(章节关卡!$D$4:$AA$123,掉落填表!B1096-4000,(掉落填表!E1096-1)*4+4)*$Y$4</f>
        <v>250</v>
      </c>
      <c r="P1096" s="18">
        <f t="shared" si="51"/>
        <v>40310001</v>
      </c>
      <c r="Q1096" s="18" t="str">
        <f>G1096&amp;"#"&amp;H1096&amp;"#"&amp;VLOOKUP(G1096,章节关卡!$AN$3:$AO$36,2,FALSE)</f>
        <v>1401002#250#14</v>
      </c>
    </row>
    <row r="1097" spans="1:17" ht="17.100000000000001" customHeight="1" x14ac:dyDescent="0.2">
      <c r="A1097" s="14">
        <v>1094</v>
      </c>
      <c r="B1097" s="14">
        <v>4031</v>
      </c>
      <c r="C1097" s="14" t="s">
        <v>2075</v>
      </c>
      <c r="D1097" s="14" t="s">
        <v>968</v>
      </c>
      <c r="E1097" s="14">
        <v>2</v>
      </c>
      <c r="F1097" s="18">
        <f t="shared" si="52"/>
        <v>10000</v>
      </c>
      <c r="G1097" s="18">
        <f>INDEX(章节关卡!$D$4:$AA$123,掉落填表!B1097-4000,(掉落填表!E1097-1)*4+2)</f>
        <v>1401003</v>
      </c>
      <c r="H1097" s="18">
        <f t="shared" si="53"/>
        <v>80</v>
      </c>
      <c r="L1097" s="18">
        <f>INDEX(章节关卡!$D$4:$AA$123,掉落填表!B1097-4000,(掉落填表!E1097-1)*4+4)*$Y$4</f>
        <v>80</v>
      </c>
      <c r="P1097" s="18">
        <f t="shared" si="51"/>
        <v>40310002</v>
      </c>
      <c r="Q1097" s="18" t="str">
        <f>G1097&amp;"#"&amp;H1097&amp;"#"&amp;VLOOKUP(G1097,章节关卡!$AN$3:$AO$36,2,FALSE)</f>
        <v>1401003#80#14</v>
      </c>
    </row>
    <row r="1098" spans="1:17" ht="17.100000000000001" customHeight="1" x14ac:dyDescent="0.2">
      <c r="A1098" s="14">
        <v>1095</v>
      </c>
      <c r="B1098" s="14">
        <v>4031</v>
      </c>
      <c r="C1098" s="14" t="s">
        <v>2076</v>
      </c>
      <c r="D1098" s="14" t="s">
        <v>968</v>
      </c>
      <c r="E1098" s="14">
        <v>3</v>
      </c>
      <c r="F1098" s="18">
        <f t="shared" si="52"/>
        <v>10000</v>
      </c>
      <c r="G1098" s="18">
        <f>INDEX(章节关卡!$D$4:$AA$123,掉落填表!B1098-4000,(掉落填表!E1098-1)*4+2)</f>
        <v>1603005</v>
      </c>
      <c r="H1098" s="18">
        <f t="shared" si="53"/>
        <v>5</v>
      </c>
      <c r="L1098" s="18">
        <f>INDEX(章节关卡!$D$4:$AA$123,掉落填表!B1098-4000,(掉落填表!E1098-1)*4+4)*$Y$4</f>
        <v>5</v>
      </c>
      <c r="P1098" s="18">
        <f t="shared" si="51"/>
        <v>40310003</v>
      </c>
      <c r="Q1098" s="18" t="str">
        <f>G1098&amp;"#"&amp;H1098&amp;"#"&amp;VLOOKUP(G1098,章节关卡!$AN$3:$AO$36,2,FALSE)</f>
        <v>1603005#5#16</v>
      </c>
    </row>
    <row r="1099" spans="1:17" ht="17.100000000000001" customHeight="1" x14ac:dyDescent="0.2">
      <c r="A1099" s="14">
        <v>1096</v>
      </c>
      <c r="B1099" s="14">
        <v>4031</v>
      </c>
      <c r="C1099" s="14" t="s">
        <v>2077</v>
      </c>
      <c r="D1099" s="14" t="s">
        <v>968</v>
      </c>
      <c r="E1099" s="14">
        <v>4</v>
      </c>
      <c r="F1099" s="18">
        <f t="shared" si="52"/>
        <v>10000</v>
      </c>
      <c r="G1099" s="18">
        <f>INDEX(章节关卡!$D$4:$AA$123,掉落填表!B1099-4000,(掉落填表!E1099-1)*4+2)</f>
        <v>1603007</v>
      </c>
      <c r="H1099" s="18">
        <f t="shared" si="53"/>
        <v>1</v>
      </c>
      <c r="L1099" s="18">
        <f>INDEX(章节关卡!$D$4:$AA$123,掉落填表!B1099-4000,(掉落填表!E1099-1)*4+4)*$Y$4</f>
        <v>1</v>
      </c>
      <c r="P1099" s="18">
        <f t="shared" si="51"/>
        <v>40310004</v>
      </c>
      <c r="Q1099" s="18" t="str">
        <f>G1099&amp;"#"&amp;H1099&amp;"#"&amp;VLOOKUP(G1099,章节关卡!$AN$3:$AO$36,2,FALSE)</f>
        <v>1603007#1#16</v>
      </c>
    </row>
    <row r="1100" spans="1:17" ht="17.100000000000001" customHeight="1" x14ac:dyDescent="0.2">
      <c r="A1100" s="14">
        <v>1097</v>
      </c>
      <c r="B1100" s="14">
        <v>4032</v>
      </c>
      <c r="C1100" s="14" t="s">
        <v>2078</v>
      </c>
      <c r="D1100" s="14" t="s">
        <v>968</v>
      </c>
      <c r="E1100" s="14">
        <v>1</v>
      </c>
      <c r="F1100" s="18">
        <f t="shared" si="52"/>
        <v>10000</v>
      </c>
      <c r="G1100" s="18">
        <f>INDEX(章节关卡!$D$4:$AA$123,掉落填表!B1100-4000,(掉落填表!E1100-1)*4+2)</f>
        <v>1401002</v>
      </c>
      <c r="H1100" s="18">
        <f t="shared" si="53"/>
        <v>250</v>
      </c>
      <c r="L1100" s="18">
        <f>INDEX(章节关卡!$D$4:$AA$123,掉落填表!B1100-4000,(掉落填表!E1100-1)*4+4)*$Y$4</f>
        <v>250</v>
      </c>
      <c r="P1100" s="18">
        <f t="shared" si="51"/>
        <v>40320001</v>
      </c>
      <c r="Q1100" s="18" t="str">
        <f>G1100&amp;"#"&amp;H1100&amp;"#"&amp;VLOOKUP(G1100,章节关卡!$AN$3:$AO$36,2,FALSE)</f>
        <v>1401002#250#14</v>
      </c>
    </row>
    <row r="1101" spans="1:17" ht="17.100000000000001" customHeight="1" x14ac:dyDescent="0.2">
      <c r="A1101" s="14">
        <v>1098</v>
      </c>
      <c r="B1101" s="14">
        <v>4032</v>
      </c>
      <c r="C1101" s="14" t="s">
        <v>2079</v>
      </c>
      <c r="D1101" s="14" t="s">
        <v>968</v>
      </c>
      <c r="E1101" s="14">
        <v>2</v>
      </c>
      <c r="F1101" s="18">
        <f t="shared" si="52"/>
        <v>10000</v>
      </c>
      <c r="G1101" s="18">
        <f>INDEX(章节关卡!$D$4:$AA$123,掉落填表!B1101-4000,(掉落填表!E1101-1)*4+2)</f>
        <v>1401004</v>
      </c>
      <c r="H1101" s="18">
        <f t="shared" si="53"/>
        <v>80</v>
      </c>
      <c r="L1101" s="18">
        <f>INDEX(章节关卡!$D$4:$AA$123,掉落填表!B1101-4000,(掉落填表!E1101-1)*4+4)*$Y$4</f>
        <v>80</v>
      </c>
      <c r="P1101" s="18">
        <f t="shared" si="51"/>
        <v>40320002</v>
      </c>
      <c r="Q1101" s="18" t="str">
        <f>G1101&amp;"#"&amp;H1101&amp;"#"&amp;VLOOKUP(G1101,章节关卡!$AN$3:$AO$36,2,FALSE)</f>
        <v>1401004#80#14</v>
      </c>
    </row>
    <row r="1102" spans="1:17" ht="17.100000000000001" customHeight="1" x14ac:dyDescent="0.2">
      <c r="A1102" s="14">
        <v>1099</v>
      </c>
      <c r="B1102" s="14">
        <v>4032</v>
      </c>
      <c r="C1102" s="14" t="s">
        <v>2080</v>
      </c>
      <c r="D1102" s="14" t="s">
        <v>968</v>
      </c>
      <c r="E1102" s="14">
        <v>3</v>
      </c>
      <c r="F1102" s="18">
        <f t="shared" si="52"/>
        <v>10000</v>
      </c>
      <c r="G1102" s="18">
        <f>INDEX(章节关卡!$D$4:$AA$123,掉落填表!B1102-4000,(掉落填表!E1102-1)*4+2)</f>
        <v>1603002</v>
      </c>
      <c r="H1102" s="18">
        <f t="shared" si="53"/>
        <v>5</v>
      </c>
      <c r="L1102" s="18">
        <f>INDEX(章节关卡!$D$4:$AA$123,掉落填表!B1102-4000,(掉落填表!E1102-1)*4+4)*$Y$4</f>
        <v>5</v>
      </c>
      <c r="P1102" s="18">
        <f t="shared" si="51"/>
        <v>40320003</v>
      </c>
      <c r="Q1102" s="18" t="str">
        <f>G1102&amp;"#"&amp;H1102&amp;"#"&amp;VLOOKUP(G1102,章节关卡!$AN$3:$AO$36,2,FALSE)</f>
        <v>1603002#5#16</v>
      </c>
    </row>
    <row r="1103" spans="1:17" ht="17.100000000000001" customHeight="1" x14ac:dyDescent="0.2">
      <c r="A1103" s="14">
        <v>1100</v>
      </c>
      <c r="B1103" s="14">
        <v>4032</v>
      </c>
      <c r="C1103" s="14" t="s">
        <v>2081</v>
      </c>
      <c r="D1103" s="14" t="s">
        <v>968</v>
      </c>
      <c r="E1103" s="14">
        <v>4</v>
      </c>
      <c r="F1103" s="18">
        <f t="shared" si="52"/>
        <v>10000</v>
      </c>
      <c r="G1103" s="18">
        <f>INDEX(章节关卡!$D$4:$AA$123,掉落填表!B1103-4000,(掉落填表!E1103-1)*4+2)</f>
        <v>1603009</v>
      </c>
      <c r="H1103" s="18">
        <f t="shared" si="53"/>
        <v>1</v>
      </c>
      <c r="L1103" s="18">
        <f>INDEX(章节关卡!$D$4:$AA$123,掉落填表!B1103-4000,(掉落填表!E1103-1)*4+4)*$Y$4</f>
        <v>1</v>
      </c>
      <c r="P1103" s="18">
        <f t="shared" si="51"/>
        <v>40320004</v>
      </c>
      <c r="Q1103" s="18" t="str">
        <f>G1103&amp;"#"&amp;H1103&amp;"#"&amp;VLOOKUP(G1103,章节关卡!$AN$3:$AO$36,2,FALSE)</f>
        <v>1603009#1#16</v>
      </c>
    </row>
    <row r="1104" spans="1:17" ht="17.100000000000001" customHeight="1" x14ac:dyDescent="0.2">
      <c r="A1104" s="14">
        <v>1101</v>
      </c>
      <c r="B1104" s="14">
        <v>4033</v>
      </c>
      <c r="C1104" s="14" t="s">
        <v>2082</v>
      </c>
      <c r="D1104" s="14" t="s">
        <v>968</v>
      </c>
      <c r="E1104" s="14">
        <v>1</v>
      </c>
      <c r="F1104" s="18">
        <f t="shared" si="52"/>
        <v>10000</v>
      </c>
      <c r="G1104" s="18">
        <f>INDEX(章节关卡!$D$4:$AA$123,掉落填表!B1104-4000,(掉落填表!E1104-1)*4+2)</f>
        <v>1401002</v>
      </c>
      <c r="H1104" s="18">
        <f t="shared" si="53"/>
        <v>250</v>
      </c>
      <c r="L1104" s="18">
        <f>INDEX(章节关卡!$D$4:$AA$123,掉落填表!B1104-4000,(掉落填表!E1104-1)*4+4)*$Y$4</f>
        <v>250</v>
      </c>
      <c r="P1104" s="18">
        <f t="shared" si="51"/>
        <v>40330001</v>
      </c>
      <c r="Q1104" s="18" t="str">
        <f>G1104&amp;"#"&amp;H1104&amp;"#"&amp;VLOOKUP(G1104,章节关卡!$AN$3:$AO$36,2,FALSE)</f>
        <v>1401002#250#14</v>
      </c>
    </row>
    <row r="1105" spans="1:17" ht="17.100000000000001" customHeight="1" x14ac:dyDescent="0.2">
      <c r="A1105" s="14">
        <v>1102</v>
      </c>
      <c r="B1105" s="14">
        <v>4033</v>
      </c>
      <c r="C1105" s="14" t="s">
        <v>2083</v>
      </c>
      <c r="D1105" s="14" t="s">
        <v>968</v>
      </c>
      <c r="E1105" s="14">
        <v>2</v>
      </c>
      <c r="F1105" s="18">
        <f t="shared" si="52"/>
        <v>10000</v>
      </c>
      <c r="G1105" s="18">
        <f>INDEX(章节关卡!$D$4:$AA$123,掉落填表!B1105-4000,(掉落填表!E1105-1)*4+2)</f>
        <v>1603013</v>
      </c>
      <c r="H1105" s="18">
        <f t="shared" si="53"/>
        <v>1</v>
      </c>
      <c r="L1105" s="18">
        <f>INDEX(章节关卡!$D$4:$AA$123,掉落填表!B1105-4000,(掉落填表!E1105-1)*4+4)*$Y$4</f>
        <v>1</v>
      </c>
      <c r="P1105" s="18">
        <f t="shared" si="51"/>
        <v>40330002</v>
      </c>
      <c r="Q1105" s="18" t="str">
        <f>G1105&amp;"#"&amp;H1105&amp;"#"&amp;VLOOKUP(G1105,章节关卡!$AN$3:$AO$36,2,FALSE)</f>
        <v>1603013#1#16</v>
      </c>
    </row>
    <row r="1106" spans="1:17" ht="17.100000000000001" customHeight="1" x14ac:dyDescent="0.2">
      <c r="A1106" s="14">
        <v>1103</v>
      </c>
      <c r="B1106" s="14">
        <v>4033</v>
      </c>
      <c r="C1106" s="14" t="s">
        <v>2084</v>
      </c>
      <c r="D1106" s="14" t="s">
        <v>968</v>
      </c>
      <c r="E1106" s="14">
        <v>3</v>
      </c>
      <c r="F1106" s="18">
        <f t="shared" si="52"/>
        <v>10000</v>
      </c>
      <c r="G1106" s="18">
        <f>INDEX(章节关卡!$D$4:$AA$123,掉落填表!B1106-4000,(掉落填表!E1106-1)*4+2)</f>
        <v>1603015</v>
      </c>
      <c r="H1106" s="18">
        <f t="shared" si="53"/>
        <v>1</v>
      </c>
      <c r="L1106" s="18">
        <f>INDEX(章节关卡!$D$4:$AA$123,掉落填表!B1106-4000,(掉落填表!E1106-1)*4+4)*$Y$4</f>
        <v>1</v>
      </c>
      <c r="P1106" s="18">
        <f t="shared" si="51"/>
        <v>40330003</v>
      </c>
      <c r="Q1106" s="18" t="str">
        <f>G1106&amp;"#"&amp;H1106&amp;"#"&amp;VLOOKUP(G1106,章节关卡!$AN$3:$AO$36,2,FALSE)</f>
        <v>1603015#1#16</v>
      </c>
    </row>
    <row r="1107" spans="1:17" ht="17.100000000000001" customHeight="1" x14ac:dyDescent="0.2">
      <c r="A1107" s="14">
        <v>1104</v>
      </c>
      <c r="B1107" s="14">
        <v>4033</v>
      </c>
      <c r="C1107" s="14" t="s">
        <v>2085</v>
      </c>
      <c r="D1107" s="14" t="s">
        <v>968</v>
      </c>
      <c r="E1107" s="14">
        <v>4</v>
      </c>
      <c r="F1107" s="18">
        <f t="shared" si="52"/>
        <v>10000</v>
      </c>
      <c r="G1107" s="18">
        <f>INDEX(章节关卡!$D$4:$AA$123,掉落填表!B1107-4000,(掉落填表!E1107-1)*4+2)</f>
        <v>1603011</v>
      </c>
      <c r="H1107" s="18">
        <f t="shared" si="53"/>
        <v>1</v>
      </c>
      <c r="L1107" s="18">
        <f>INDEX(章节关卡!$D$4:$AA$123,掉落填表!B1107-4000,(掉落填表!E1107-1)*4+4)*$Y$4</f>
        <v>1</v>
      </c>
      <c r="P1107" s="18">
        <f t="shared" si="51"/>
        <v>40330004</v>
      </c>
      <c r="Q1107" s="18" t="str">
        <f>G1107&amp;"#"&amp;H1107&amp;"#"&amp;VLOOKUP(G1107,章节关卡!$AN$3:$AO$36,2,FALSE)</f>
        <v>1603011#1#16</v>
      </c>
    </row>
    <row r="1108" spans="1:17" ht="17.100000000000001" customHeight="1" x14ac:dyDescent="0.2">
      <c r="A1108" s="14">
        <v>1105</v>
      </c>
      <c r="B1108" s="14">
        <v>4034</v>
      </c>
      <c r="C1108" s="14" t="s">
        <v>2086</v>
      </c>
      <c r="D1108" s="14" t="s">
        <v>968</v>
      </c>
      <c r="E1108" s="14">
        <v>1</v>
      </c>
      <c r="F1108" s="18">
        <f t="shared" si="52"/>
        <v>10000</v>
      </c>
      <c r="G1108" s="18">
        <f>INDEX(章节关卡!$D$4:$AA$123,掉落填表!B1108-4000,(掉落填表!E1108-1)*4+2)</f>
        <v>1401002</v>
      </c>
      <c r="H1108" s="18">
        <f t="shared" si="53"/>
        <v>250</v>
      </c>
      <c r="L1108" s="18">
        <f>INDEX(章节关卡!$D$4:$AA$123,掉落填表!B1108-4000,(掉落填表!E1108-1)*4+4)*$Y$4</f>
        <v>250</v>
      </c>
      <c r="P1108" s="18">
        <f t="shared" si="51"/>
        <v>40340001</v>
      </c>
      <c r="Q1108" s="18" t="str">
        <f>G1108&amp;"#"&amp;H1108&amp;"#"&amp;VLOOKUP(G1108,章节关卡!$AN$3:$AO$36,2,FALSE)</f>
        <v>1401002#250#14</v>
      </c>
    </row>
    <row r="1109" spans="1:17" ht="17.100000000000001" customHeight="1" x14ac:dyDescent="0.2">
      <c r="A1109" s="14">
        <v>1106</v>
      </c>
      <c r="B1109" s="14">
        <v>4034</v>
      </c>
      <c r="C1109" s="14" t="s">
        <v>2087</v>
      </c>
      <c r="D1109" s="14" t="s">
        <v>968</v>
      </c>
      <c r="E1109" s="14">
        <v>2</v>
      </c>
      <c r="F1109" s="18">
        <f t="shared" si="52"/>
        <v>10000</v>
      </c>
      <c r="G1109" s="18">
        <f>INDEX(章节关卡!$D$4:$AA$123,掉落填表!B1109-4000,(掉落填表!E1109-1)*4+2)</f>
        <v>1401003</v>
      </c>
      <c r="H1109" s="18">
        <f t="shared" si="53"/>
        <v>80</v>
      </c>
      <c r="L1109" s="18">
        <f>INDEX(章节关卡!$D$4:$AA$123,掉落填表!B1109-4000,(掉落填表!E1109-1)*4+4)*$Y$4</f>
        <v>80</v>
      </c>
      <c r="P1109" s="18">
        <f t="shared" si="51"/>
        <v>40340002</v>
      </c>
      <c r="Q1109" s="18" t="str">
        <f>G1109&amp;"#"&amp;H1109&amp;"#"&amp;VLOOKUP(G1109,章节关卡!$AN$3:$AO$36,2,FALSE)</f>
        <v>1401003#80#14</v>
      </c>
    </row>
    <row r="1110" spans="1:17" ht="17.100000000000001" customHeight="1" x14ac:dyDescent="0.2">
      <c r="A1110" s="14">
        <v>1107</v>
      </c>
      <c r="B1110" s="14">
        <v>4034</v>
      </c>
      <c r="C1110" s="14" t="s">
        <v>2088</v>
      </c>
      <c r="D1110" s="14" t="s">
        <v>968</v>
      </c>
      <c r="E1110" s="14">
        <v>3</v>
      </c>
      <c r="F1110" s="18">
        <f t="shared" si="52"/>
        <v>10000</v>
      </c>
      <c r="G1110" s="18">
        <f>INDEX(章节关卡!$D$4:$AA$123,掉落填表!B1110-4000,(掉落填表!E1110-1)*4+2)</f>
        <v>1603005</v>
      </c>
      <c r="H1110" s="18">
        <f t="shared" si="53"/>
        <v>5</v>
      </c>
      <c r="L1110" s="18">
        <f>INDEX(章节关卡!$D$4:$AA$123,掉落填表!B1110-4000,(掉落填表!E1110-1)*4+4)*$Y$4</f>
        <v>5</v>
      </c>
      <c r="P1110" s="18">
        <f t="shared" si="51"/>
        <v>40340003</v>
      </c>
      <c r="Q1110" s="18" t="str">
        <f>G1110&amp;"#"&amp;H1110&amp;"#"&amp;VLOOKUP(G1110,章节关卡!$AN$3:$AO$36,2,FALSE)</f>
        <v>1603005#5#16</v>
      </c>
    </row>
    <row r="1111" spans="1:17" ht="17.100000000000001" customHeight="1" x14ac:dyDescent="0.2">
      <c r="A1111" s="14">
        <v>1108</v>
      </c>
      <c r="B1111" s="14">
        <v>4034</v>
      </c>
      <c r="C1111" s="14" t="s">
        <v>2089</v>
      </c>
      <c r="D1111" s="14" t="s">
        <v>968</v>
      </c>
      <c r="E1111" s="14">
        <v>4</v>
      </c>
      <c r="F1111" s="18">
        <f t="shared" si="52"/>
        <v>10000</v>
      </c>
      <c r="G1111" s="18">
        <f>INDEX(章节关卡!$D$4:$AA$123,掉落填表!B1111-4000,(掉落填表!E1111-1)*4+2)</f>
        <v>1603013</v>
      </c>
      <c r="H1111" s="18">
        <f t="shared" si="53"/>
        <v>1</v>
      </c>
      <c r="L1111" s="18">
        <f>INDEX(章节关卡!$D$4:$AA$123,掉落填表!B1111-4000,(掉落填表!E1111-1)*4+4)*$Y$4</f>
        <v>1</v>
      </c>
      <c r="P1111" s="18">
        <f t="shared" si="51"/>
        <v>40340004</v>
      </c>
      <c r="Q1111" s="18" t="str">
        <f>G1111&amp;"#"&amp;H1111&amp;"#"&amp;VLOOKUP(G1111,章节关卡!$AN$3:$AO$36,2,FALSE)</f>
        <v>1603013#1#16</v>
      </c>
    </row>
    <row r="1112" spans="1:17" ht="17.100000000000001" customHeight="1" x14ac:dyDescent="0.2">
      <c r="A1112" s="14">
        <v>1109</v>
      </c>
      <c r="B1112" s="14">
        <v>4035</v>
      </c>
      <c r="C1112" s="14" t="s">
        <v>2090</v>
      </c>
      <c r="D1112" s="14" t="s">
        <v>968</v>
      </c>
      <c r="E1112" s="14">
        <v>1</v>
      </c>
      <c r="F1112" s="18">
        <f t="shared" si="52"/>
        <v>10000</v>
      </c>
      <c r="G1112" s="18">
        <f>INDEX(章节关卡!$D$4:$AA$123,掉落填表!B1112-4000,(掉落填表!E1112-1)*4+2)</f>
        <v>1401002</v>
      </c>
      <c r="H1112" s="18">
        <f t="shared" si="53"/>
        <v>250</v>
      </c>
      <c r="L1112" s="18">
        <f>INDEX(章节关卡!$D$4:$AA$123,掉落填表!B1112-4000,(掉落填表!E1112-1)*4+4)*$Y$4</f>
        <v>250</v>
      </c>
      <c r="P1112" s="18">
        <f t="shared" si="51"/>
        <v>40350001</v>
      </c>
      <c r="Q1112" s="18" t="str">
        <f>G1112&amp;"#"&amp;H1112&amp;"#"&amp;VLOOKUP(G1112,章节关卡!$AN$3:$AO$36,2,FALSE)</f>
        <v>1401002#250#14</v>
      </c>
    </row>
    <row r="1113" spans="1:17" ht="17.100000000000001" customHeight="1" x14ac:dyDescent="0.2">
      <c r="A1113" s="14">
        <v>1110</v>
      </c>
      <c r="B1113" s="14">
        <v>4035</v>
      </c>
      <c r="C1113" s="14" t="s">
        <v>2091</v>
      </c>
      <c r="D1113" s="14" t="s">
        <v>968</v>
      </c>
      <c r="E1113" s="14">
        <v>2</v>
      </c>
      <c r="F1113" s="18">
        <f t="shared" si="52"/>
        <v>10000</v>
      </c>
      <c r="G1113" s="18">
        <f>INDEX(章节关卡!$D$4:$AA$123,掉落填表!B1113-4000,(掉落填表!E1113-1)*4+2)</f>
        <v>1401004</v>
      </c>
      <c r="H1113" s="18">
        <f t="shared" si="53"/>
        <v>80</v>
      </c>
      <c r="L1113" s="18">
        <f>INDEX(章节关卡!$D$4:$AA$123,掉落填表!B1113-4000,(掉落填表!E1113-1)*4+4)*$Y$4</f>
        <v>80</v>
      </c>
      <c r="P1113" s="18">
        <f t="shared" si="51"/>
        <v>40350002</v>
      </c>
      <c r="Q1113" s="18" t="str">
        <f>G1113&amp;"#"&amp;H1113&amp;"#"&amp;VLOOKUP(G1113,章节关卡!$AN$3:$AO$36,2,FALSE)</f>
        <v>1401004#80#14</v>
      </c>
    </row>
    <row r="1114" spans="1:17" ht="17.100000000000001" customHeight="1" x14ac:dyDescent="0.2">
      <c r="A1114" s="14">
        <v>1111</v>
      </c>
      <c r="B1114" s="14">
        <v>4035</v>
      </c>
      <c r="C1114" s="14" t="s">
        <v>2092</v>
      </c>
      <c r="D1114" s="14" t="s">
        <v>968</v>
      </c>
      <c r="E1114" s="14">
        <v>3</v>
      </c>
      <c r="F1114" s="18">
        <f t="shared" si="52"/>
        <v>10000</v>
      </c>
      <c r="G1114" s="18">
        <f>INDEX(章节关卡!$D$4:$AA$123,掉落填表!B1114-4000,(掉落填表!E1114-1)*4+2)</f>
        <v>1603002</v>
      </c>
      <c r="H1114" s="18">
        <f t="shared" si="53"/>
        <v>5</v>
      </c>
      <c r="L1114" s="18">
        <f>INDEX(章节关卡!$D$4:$AA$123,掉落填表!B1114-4000,(掉落填表!E1114-1)*4+4)*$Y$4</f>
        <v>5</v>
      </c>
      <c r="P1114" s="18">
        <f t="shared" si="51"/>
        <v>40350003</v>
      </c>
      <c r="Q1114" s="18" t="str">
        <f>G1114&amp;"#"&amp;H1114&amp;"#"&amp;VLOOKUP(G1114,章节关卡!$AN$3:$AO$36,2,FALSE)</f>
        <v>1603002#5#16</v>
      </c>
    </row>
    <row r="1115" spans="1:17" ht="17.100000000000001" customHeight="1" x14ac:dyDescent="0.2">
      <c r="A1115" s="14">
        <v>1112</v>
      </c>
      <c r="B1115" s="14">
        <v>4035</v>
      </c>
      <c r="C1115" s="14" t="s">
        <v>2093</v>
      </c>
      <c r="D1115" s="14" t="s">
        <v>968</v>
      </c>
      <c r="E1115" s="14">
        <v>4</v>
      </c>
      <c r="F1115" s="18">
        <f t="shared" si="52"/>
        <v>10000</v>
      </c>
      <c r="G1115" s="18">
        <f>INDEX(章节关卡!$D$4:$AA$123,掉落填表!B1115-4000,(掉落填表!E1115-1)*4+2)</f>
        <v>1603015</v>
      </c>
      <c r="H1115" s="18">
        <f t="shared" si="53"/>
        <v>1</v>
      </c>
      <c r="L1115" s="18">
        <f>INDEX(章节关卡!$D$4:$AA$123,掉落填表!B1115-4000,(掉落填表!E1115-1)*4+4)*$Y$4</f>
        <v>1</v>
      </c>
      <c r="P1115" s="18">
        <f t="shared" si="51"/>
        <v>40350004</v>
      </c>
      <c r="Q1115" s="18" t="str">
        <f>G1115&amp;"#"&amp;H1115&amp;"#"&amp;VLOOKUP(G1115,章节关卡!$AN$3:$AO$36,2,FALSE)</f>
        <v>1603015#1#16</v>
      </c>
    </row>
    <row r="1116" spans="1:17" ht="17.100000000000001" customHeight="1" x14ac:dyDescent="0.2">
      <c r="A1116" s="14">
        <v>1113</v>
      </c>
      <c r="B1116" s="14">
        <v>4036</v>
      </c>
      <c r="C1116" s="14" t="s">
        <v>2094</v>
      </c>
      <c r="D1116" s="14" t="s">
        <v>968</v>
      </c>
      <c r="E1116" s="14">
        <v>1</v>
      </c>
      <c r="F1116" s="18">
        <f t="shared" si="52"/>
        <v>10000</v>
      </c>
      <c r="G1116" s="18">
        <f>INDEX(章节关卡!$D$4:$AA$123,掉落填表!B1116-4000,(掉落填表!E1116-1)*4+2)</f>
        <v>1401002</v>
      </c>
      <c r="H1116" s="18">
        <f t="shared" si="53"/>
        <v>250</v>
      </c>
      <c r="L1116" s="18">
        <f>INDEX(章节关卡!$D$4:$AA$123,掉落填表!B1116-4000,(掉落填表!E1116-1)*4+4)*$Y$4</f>
        <v>250</v>
      </c>
      <c r="P1116" s="18">
        <f t="shared" si="51"/>
        <v>40360001</v>
      </c>
      <c r="Q1116" s="18" t="str">
        <f>G1116&amp;"#"&amp;H1116&amp;"#"&amp;VLOOKUP(G1116,章节关卡!$AN$3:$AO$36,2,FALSE)</f>
        <v>1401002#250#14</v>
      </c>
    </row>
    <row r="1117" spans="1:17" ht="17.100000000000001" customHeight="1" x14ac:dyDescent="0.2">
      <c r="A1117" s="14">
        <v>1114</v>
      </c>
      <c r="B1117" s="14">
        <v>4036</v>
      </c>
      <c r="C1117" s="14" t="s">
        <v>2095</v>
      </c>
      <c r="D1117" s="14" t="s">
        <v>968</v>
      </c>
      <c r="E1117" s="14">
        <v>2</v>
      </c>
      <c r="F1117" s="18">
        <f t="shared" si="52"/>
        <v>10000</v>
      </c>
      <c r="G1117" s="18">
        <f>INDEX(章节关卡!$D$4:$AA$123,掉落填表!B1117-4000,(掉落填表!E1117-1)*4+2)</f>
        <v>1401003</v>
      </c>
      <c r="H1117" s="18">
        <f t="shared" si="53"/>
        <v>80</v>
      </c>
      <c r="L1117" s="18">
        <f>INDEX(章节关卡!$D$4:$AA$123,掉落填表!B1117-4000,(掉落填表!E1117-1)*4+4)*$Y$4</f>
        <v>80</v>
      </c>
      <c r="P1117" s="18">
        <f t="shared" si="51"/>
        <v>40360002</v>
      </c>
      <c r="Q1117" s="18" t="str">
        <f>G1117&amp;"#"&amp;H1117&amp;"#"&amp;VLOOKUP(G1117,章节关卡!$AN$3:$AO$36,2,FALSE)</f>
        <v>1401003#80#14</v>
      </c>
    </row>
    <row r="1118" spans="1:17" ht="17.100000000000001" customHeight="1" x14ac:dyDescent="0.2">
      <c r="A1118" s="14">
        <v>1115</v>
      </c>
      <c r="B1118" s="14">
        <v>4036</v>
      </c>
      <c r="C1118" s="14" t="s">
        <v>2096</v>
      </c>
      <c r="D1118" s="14" t="s">
        <v>968</v>
      </c>
      <c r="E1118" s="14">
        <v>3</v>
      </c>
      <c r="F1118" s="18">
        <f t="shared" si="52"/>
        <v>10000</v>
      </c>
      <c r="G1118" s="18">
        <f>INDEX(章节关卡!$D$4:$AA$123,掉落填表!B1118-4000,(掉落填表!E1118-1)*4+2)</f>
        <v>1603005</v>
      </c>
      <c r="H1118" s="18">
        <f t="shared" si="53"/>
        <v>5</v>
      </c>
      <c r="L1118" s="18">
        <f>INDEX(章节关卡!$D$4:$AA$123,掉落填表!B1118-4000,(掉落填表!E1118-1)*4+4)*$Y$4</f>
        <v>5</v>
      </c>
      <c r="P1118" s="18">
        <f t="shared" si="51"/>
        <v>40360003</v>
      </c>
      <c r="Q1118" s="18" t="str">
        <f>G1118&amp;"#"&amp;H1118&amp;"#"&amp;VLOOKUP(G1118,章节关卡!$AN$3:$AO$36,2,FALSE)</f>
        <v>1603005#5#16</v>
      </c>
    </row>
    <row r="1119" spans="1:17" ht="17.100000000000001" customHeight="1" x14ac:dyDescent="0.2">
      <c r="A1119" s="14">
        <v>1116</v>
      </c>
      <c r="B1119" s="14">
        <v>4036</v>
      </c>
      <c r="C1119" s="14" t="s">
        <v>2097</v>
      </c>
      <c r="D1119" s="14" t="s">
        <v>968</v>
      </c>
      <c r="E1119" s="14">
        <v>4</v>
      </c>
      <c r="F1119" s="18">
        <f t="shared" si="52"/>
        <v>10000</v>
      </c>
      <c r="G1119" s="18">
        <f>INDEX(章节关卡!$D$4:$AA$123,掉落填表!B1119-4000,(掉落填表!E1119-1)*4+2)</f>
        <v>1603007</v>
      </c>
      <c r="H1119" s="18">
        <f t="shared" si="53"/>
        <v>1</v>
      </c>
      <c r="L1119" s="18">
        <f>INDEX(章节关卡!$D$4:$AA$123,掉落填表!B1119-4000,(掉落填表!E1119-1)*4+4)*$Y$4</f>
        <v>1</v>
      </c>
      <c r="P1119" s="18">
        <f t="shared" si="51"/>
        <v>40360004</v>
      </c>
      <c r="Q1119" s="18" t="str">
        <f>G1119&amp;"#"&amp;H1119&amp;"#"&amp;VLOOKUP(G1119,章节关卡!$AN$3:$AO$36,2,FALSE)</f>
        <v>1603007#1#16</v>
      </c>
    </row>
    <row r="1120" spans="1:17" ht="17.100000000000001" customHeight="1" x14ac:dyDescent="0.2">
      <c r="A1120" s="14">
        <v>1117</v>
      </c>
      <c r="B1120" s="14">
        <v>4037</v>
      </c>
      <c r="C1120" s="14" t="s">
        <v>2098</v>
      </c>
      <c r="D1120" s="14" t="s">
        <v>968</v>
      </c>
      <c r="E1120" s="14">
        <v>1</v>
      </c>
      <c r="F1120" s="18">
        <f t="shared" si="52"/>
        <v>10000</v>
      </c>
      <c r="G1120" s="18">
        <f>INDEX(章节关卡!$D$4:$AA$123,掉落填表!B1120-4000,(掉落填表!E1120-1)*4+2)</f>
        <v>1401002</v>
      </c>
      <c r="H1120" s="18">
        <f t="shared" si="53"/>
        <v>250</v>
      </c>
      <c r="L1120" s="18">
        <f>INDEX(章节关卡!$D$4:$AA$123,掉落填表!B1120-4000,(掉落填表!E1120-1)*4+4)*$Y$4</f>
        <v>250</v>
      </c>
      <c r="P1120" s="18">
        <f t="shared" si="51"/>
        <v>40370001</v>
      </c>
      <c r="Q1120" s="18" t="str">
        <f>G1120&amp;"#"&amp;H1120&amp;"#"&amp;VLOOKUP(G1120,章节关卡!$AN$3:$AO$36,2,FALSE)</f>
        <v>1401002#250#14</v>
      </c>
    </row>
    <row r="1121" spans="1:17" ht="17.100000000000001" customHeight="1" x14ac:dyDescent="0.2">
      <c r="A1121" s="14">
        <v>1118</v>
      </c>
      <c r="B1121" s="14">
        <v>4037</v>
      </c>
      <c r="C1121" s="14" t="s">
        <v>2099</v>
      </c>
      <c r="D1121" s="14" t="s">
        <v>968</v>
      </c>
      <c r="E1121" s="14">
        <v>2</v>
      </c>
      <c r="F1121" s="18">
        <f t="shared" si="52"/>
        <v>10000</v>
      </c>
      <c r="G1121" s="18">
        <f>INDEX(章节关卡!$D$4:$AA$123,掉落填表!B1121-4000,(掉落填表!E1121-1)*4+2)</f>
        <v>1401004</v>
      </c>
      <c r="H1121" s="18">
        <f t="shared" si="53"/>
        <v>80</v>
      </c>
      <c r="L1121" s="18">
        <f>INDEX(章节关卡!$D$4:$AA$123,掉落填表!B1121-4000,(掉落填表!E1121-1)*4+4)*$Y$4</f>
        <v>80</v>
      </c>
      <c r="P1121" s="18">
        <f t="shared" si="51"/>
        <v>40370002</v>
      </c>
      <c r="Q1121" s="18" t="str">
        <f>G1121&amp;"#"&amp;H1121&amp;"#"&amp;VLOOKUP(G1121,章节关卡!$AN$3:$AO$36,2,FALSE)</f>
        <v>1401004#80#14</v>
      </c>
    </row>
    <row r="1122" spans="1:17" ht="17.100000000000001" customHeight="1" x14ac:dyDescent="0.2">
      <c r="A1122" s="14">
        <v>1119</v>
      </c>
      <c r="B1122" s="14">
        <v>4037</v>
      </c>
      <c r="C1122" s="14" t="s">
        <v>2100</v>
      </c>
      <c r="D1122" s="14" t="s">
        <v>968</v>
      </c>
      <c r="E1122" s="14">
        <v>3</v>
      </c>
      <c r="F1122" s="18">
        <f t="shared" si="52"/>
        <v>10000</v>
      </c>
      <c r="G1122" s="18">
        <f>INDEX(章节关卡!$D$4:$AA$123,掉落填表!B1122-4000,(掉落填表!E1122-1)*4+2)</f>
        <v>1401003</v>
      </c>
      <c r="H1122" s="18">
        <f t="shared" si="53"/>
        <v>80</v>
      </c>
      <c r="L1122" s="18">
        <f>INDEX(章节关卡!$D$4:$AA$123,掉落填表!B1122-4000,(掉落填表!E1122-1)*4+4)*$Y$4</f>
        <v>80</v>
      </c>
      <c r="P1122" s="18">
        <f t="shared" si="51"/>
        <v>40370003</v>
      </c>
      <c r="Q1122" s="18" t="str">
        <f>G1122&amp;"#"&amp;H1122&amp;"#"&amp;VLOOKUP(G1122,章节关卡!$AN$3:$AO$36,2,FALSE)</f>
        <v>1401003#80#14</v>
      </c>
    </row>
    <row r="1123" spans="1:17" ht="17.100000000000001" customHeight="1" x14ac:dyDescent="0.2">
      <c r="A1123" s="14">
        <v>1120</v>
      </c>
      <c r="B1123" s="14">
        <v>4037</v>
      </c>
      <c r="C1123" s="14" t="s">
        <v>2101</v>
      </c>
      <c r="D1123" s="14" t="s">
        <v>968</v>
      </c>
      <c r="E1123" s="14">
        <v>4</v>
      </c>
      <c r="F1123" s="18">
        <f t="shared" si="52"/>
        <v>10000</v>
      </c>
      <c r="G1123" s="18">
        <f>INDEX(章节关卡!$D$4:$AA$123,掉落填表!B1123-4000,(掉落填表!E1123-1)*4+2)</f>
        <v>1603009</v>
      </c>
      <c r="H1123" s="18">
        <f t="shared" si="53"/>
        <v>1</v>
      </c>
      <c r="L1123" s="18">
        <f>INDEX(章节关卡!$D$4:$AA$123,掉落填表!B1123-4000,(掉落填表!E1123-1)*4+4)*$Y$4</f>
        <v>1</v>
      </c>
      <c r="P1123" s="18">
        <f t="shared" si="51"/>
        <v>40370004</v>
      </c>
      <c r="Q1123" s="18" t="str">
        <f>G1123&amp;"#"&amp;H1123&amp;"#"&amp;VLOOKUP(G1123,章节关卡!$AN$3:$AO$36,2,FALSE)</f>
        <v>1603009#1#16</v>
      </c>
    </row>
    <row r="1124" spans="1:17" ht="17.100000000000001" customHeight="1" x14ac:dyDescent="0.2">
      <c r="A1124" s="14">
        <v>1121</v>
      </c>
      <c r="B1124" s="14">
        <v>4038</v>
      </c>
      <c r="C1124" s="14" t="s">
        <v>2102</v>
      </c>
      <c r="D1124" s="14" t="s">
        <v>968</v>
      </c>
      <c r="E1124" s="14">
        <v>1</v>
      </c>
      <c r="F1124" s="18">
        <f t="shared" si="52"/>
        <v>10000</v>
      </c>
      <c r="G1124" s="18">
        <f>INDEX(章节关卡!$D$4:$AA$123,掉落填表!B1124-4000,(掉落填表!E1124-1)*4+2)</f>
        <v>1401002</v>
      </c>
      <c r="H1124" s="18">
        <f t="shared" si="53"/>
        <v>250</v>
      </c>
      <c r="L1124" s="18">
        <f>INDEX(章节关卡!$D$4:$AA$123,掉落填表!B1124-4000,(掉落填表!E1124-1)*4+4)*$Y$4</f>
        <v>250</v>
      </c>
      <c r="P1124" s="18">
        <f t="shared" si="51"/>
        <v>40380001</v>
      </c>
      <c r="Q1124" s="18" t="str">
        <f>G1124&amp;"#"&amp;H1124&amp;"#"&amp;VLOOKUP(G1124,章节关卡!$AN$3:$AO$36,2,FALSE)</f>
        <v>1401002#250#14</v>
      </c>
    </row>
    <row r="1125" spans="1:17" ht="17.100000000000001" customHeight="1" x14ac:dyDescent="0.2">
      <c r="A1125" s="14">
        <v>1122</v>
      </c>
      <c r="B1125" s="14">
        <v>4038</v>
      </c>
      <c r="C1125" s="14" t="s">
        <v>2103</v>
      </c>
      <c r="D1125" s="14" t="s">
        <v>968</v>
      </c>
      <c r="E1125" s="14">
        <v>2</v>
      </c>
      <c r="F1125" s="18">
        <f t="shared" si="52"/>
        <v>10000</v>
      </c>
      <c r="G1125" s="18">
        <f>INDEX(章节关卡!$D$4:$AA$123,掉落填表!B1125-4000,(掉落填表!E1125-1)*4+2)</f>
        <v>1603007</v>
      </c>
      <c r="H1125" s="18">
        <f t="shared" si="53"/>
        <v>1</v>
      </c>
      <c r="L1125" s="18">
        <f>INDEX(章节关卡!$D$4:$AA$123,掉落填表!B1125-4000,(掉落填表!E1125-1)*4+4)*$Y$4</f>
        <v>1</v>
      </c>
      <c r="P1125" s="18">
        <f t="shared" si="51"/>
        <v>40380002</v>
      </c>
      <c r="Q1125" s="18" t="str">
        <f>G1125&amp;"#"&amp;H1125&amp;"#"&amp;VLOOKUP(G1125,章节关卡!$AN$3:$AO$36,2,FALSE)</f>
        <v>1603007#1#16</v>
      </c>
    </row>
    <row r="1126" spans="1:17" ht="17.100000000000001" customHeight="1" x14ac:dyDescent="0.2">
      <c r="A1126" s="14">
        <v>1123</v>
      </c>
      <c r="B1126" s="14">
        <v>4038</v>
      </c>
      <c r="C1126" s="14" t="s">
        <v>2104</v>
      </c>
      <c r="D1126" s="14" t="s">
        <v>968</v>
      </c>
      <c r="E1126" s="14">
        <v>3</v>
      </c>
      <c r="F1126" s="18">
        <f t="shared" si="52"/>
        <v>10000</v>
      </c>
      <c r="G1126" s="18">
        <f>INDEX(章节关卡!$D$4:$AA$123,掉落填表!B1126-4000,(掉落填表!E1126-1)*4+2)</f>
        <v>1603009</v>
      </c>
      <c r="H1126" s="18">
        <f t="shared" si="53"/>
        <v>1</v>
      </c>
      <c r="L1126" s="18">
        <f>INDEX(章节关卡!$D$4:$AA$123,掉落填表!B1126-4000,(掉落填表!E1126-1)*4+4)*$Y$4</f>
        <v>1</v>
      </c>
      <c r="P1126" s="18">
        <f t="shared" si="51"/>
        <v>40380003</v>
      </c>
      <c r="Q1126" s="18" t="str">
        <f>G1126&amp;"#"&amp;H1126&amp;"#"&amp;VLOOKUP(G1126,章节关卡!$AN$3:$AO$36,2,FALSE)</f>
        <v>1603009#1#16</v>
      </c>
    </row>
    <row r="1127" spans="1:17" ht="17.100000000000001" customHeight="1" x14ac:dyDescent="0.2">
      <c r="A1127" s="14">
        <v>1124</v>
      </c>
      <c r="B1127" s="14">
        <v>4038</v>
      </c>
      <c r="C1127" s="14" t="s">
        <v>2105</v>
      </c>
      <c r="D1127" s="14" t="s">
        <v>968</v>
      </c>
      <c r="E1127" s="14">
        <v>4</v>
      </c>
      <c r="F1127" s="18">
        <f t="shared" si="52"/>
        <v>10000</v>
      </c>
      <c r="G1127" s="18">
        <f>INDEX(章节关卡!$D$4:$AA$123,掉落填表!B1127-4000,(掉落填表!E1127-1)*4+2)</f>
        <v>1603011</v>
      </c>
      <c r="H1127" s="18">
        <f t="shared" si="53"/>
        <v>1</v>
      </c>
      <c r="L1127" s="18">
        <f>INDEX(章节关卡!$D$4:$AA$123,掉落填表!B1127-4000,(掉落填表!E1127-1)*4+4)*$Y$4</f>
        <v>1</v>
      </c>
      <c r="P1127" s="18">
        <f t="shared" si="51"/>
        <v>40380004</v>
      </c>
      <c r="Q1127" s="18" t="str">
        <f>G1127&amp;"#"&amp;H1127&amp;"#"&amp;VLOOKUP(G1127,章节关卡!$AN$3:$AO$36,2,FALSE)</f>
        <v>1603011#1#16</v>
      </c>
    </row>
    <row r="1128" spans="1:17" ht="17.100000000000001" customHeight="1" x14ac:dyDescent="0.2">
      <c r="A1128" s="14">
        <v>1125</v>
      </c>
      <c r="B1128" s="14">
        <v>4039</v>
      </c>
      <c r="C1128" s="14" t="s">
        <v>2106</v>
      </c>
      <c r="D1128" s="14" t="s">
        <v>968</v>
      </c>
      <c r="E1128" s="14">
        <v>1</v>
      </c>
      <c r="F1128" s="18">
        <f t="shared" si="52"/>
        <v>10000</v>
      </c>
      <c r="G1128" s="18">
        <f>INDEX(章节关卡!$D$4:$AA$123,掉落填表!B1128-4000,(掉落填表!E1128-1)*4+2)</f>
        <v>1401002</v>
      </c>
      <c r="H1128" s="18">
        <f t="shared" si="53"/>
        <v>250</v>
      </c>
      <c r="L1128" s="18">
        <f>INDEX(章节关卡!$D$4:$AA$123,掉落填表!B1128-4000,(掉落填表!E1128-1)*4+4)*$Y$4</f>
        <v>250</v>
      </c>
      <c r="P1128" s="18">
        <f t="shared" si="51"/>
        <v>40390001</v>
      </c>
      <c r="Q1128" s="18" t="str">
        <f>G1128&amp;"#"&amp;H1128&amp;"#"&amp;VLOOKUP(G1128,章节关卡!$AN$3:$AO$36,2,FALSE)</f>
        <v>1401002#250#14</v>
      </c>
    </row>
    <row r="1129" spans="1:17" ht="17.100000000000001" customHeight="1" x14ac:dyDescent="0.2">
      <c r="A1129" s="14">
        <v>1126</v>
      </c>
      <c r="B1129" s="14">
        <v>4039</v>
      </c>
      <c r="C1129" s="14" t="s">
        <v>2107</v>
      </c>
      <c r="D1129" s="14" t="s">
        <v>968</v>
      </c>
      <c r="E1129" s="14">
        <v>2</v>
      </c>
      <c r="F1129" s="18">
        <f t="shared" si="52"/>
        <v>10000</v>
      </c>
      <c r="G1129" s="18">
        <f>INDEX(章节关卡!$D$4:$AA$123,掉落填表!B1129-4000,(掉落填表!E1129-1)*4+2)</f>
        <v>1401003</v>
      </c>
      <c r="H1129" s="18">
        <f t="shared" si="53"/>
        <v>80</v>
      </c>
      <c r="L1129" s="18">
        <f>INDEX(章节关卡!$D$4:$AA$123,掉落填表!B1129-4000,(掉落填表!E1129-1)*4+4)*$Y$4</f>
        <v>80</v>
      </c>
      <c r="P1129" s="18">
        <f t="shared" si="51"/>
        <v>40390002</v>
      </c>
      <c r="Q1129" s="18" t="str">
        <f>G1129&amp;"#"&amp;H1129&amp;"#"&amp;VLOOKUP(G1129,章节关卡!$AN$3:$AO$36,2,FALSE)</f>
        <v>1401003#80#14</v>
      </c>
    </row>
    <row r="1130" spans="1:17" ht="17.100000000000001" customHeight="1" x14ac:dyDescent="0.2">
      <c r="A1130" s="14">
        <v>1127</v>
      </c>
      <c r="B1130" s="14">
        <v>4039</v>
      </c>
      <c r="C1130" s="14" t="s">
        <v>2108</v>
      </c>
      <c r="D1130" s="14" t="s">
        <v>968</v>
      </c>
      <c r="E1130" s="14">
        <v>3</v>
      </c>
      <c r="F1130" s="18">
        <f t="shared" si="52"/>
        <v>10000</v>
      </c>
      <c r="G1130" s="18">
        <f>INDEX(章节关卡!$D$4:$AA$123,掉落填表!B1130-4000,(掉落填表!E1130-1)*4+2)</f>
        <v>1603005</v>
      </c>
      <c r="H1130" s="18">
        <f t="shared" si="53"/>
        <v>5</v>
      </c>
      <c r="L1130" s="18">
        <f>INDEX(章节关卡!$D$4:$AA$123,掉落填表!B1130-4000,(掉落填表!E1130-1)*4+4)*$Y$4</f>
        <v>5</v>
      </c>
      <c r="P1130" s="18">
        <f t="shared" si="51"/>
        <v>40390003</v>
      </c>
      <c r="Q1130" s="18" t="str">
        <f>G1130&amp;"#"&amp;H1130&amp;"#"&amp;VLOOKUP(G1130,章节关卡!$AN$3:$AO$36,2,FALSE)</f>
        <v>1603005#5#16</v>
      </c>
    </row>
    <row r="1131" spans="1:17" ht="17.100000000000001" customHeight="1" x14ac:dyDescent="0.2">
      <c r="A1131" s="14">
        <v>1128</v>
      </c>
      <c r="B1131" s="14">
        <v>4039</v>
      </c>
      <c r="C1131" s="14" t="s">
        <v>2109</v>
      </c>
      <c r="D1131" s="14" t="s">
        <v>968</v>
      </c>
      <c r="E1131" s="14">
        <v>4</v>
      </c>
      <c r="F1131" s="18">
        <f t="shared" si="52"/>
        <v>10000</v>
      </c>
      <c r="G1131" s="18">
        <f>INDEX(章节关卡!$D$4:$AA$123,掉落填表!B1131-4000,(掉落填表!E1131-1)*4+2)</f>
        <v>1603013</v>
      </c>
      <c r="H1131" s="18">
        <f t="shared" si="53"/>
        <v>1</v>
      </c>
      <c r="L1131" s="18">
        <f>INDEX(章节关卡!$D$4:$AA$123,掉落填表!B1131-4000,(掉落填表!E1131-1)*4+4)*$Y$4</f>
        <v>1</v>
      </c>
      <c r="P1131" s="18">
        <f t="shared" si="51"/>
        <v>40390004</v>
      </c>
      <c r="Q1131" s="18" t="str">
        <f>G1131&amp;"#"&amp;H1131&amp;"#"&amp;VLOOKUP(G1131,章节关卡!$AN$3:$AO$36,2,FALSE)</f>
        <v>1603013#1#16</v>
      </c>
    </row>
    <row r="1132" spans="1:17" ht="17.100000000000001" customHeight="1" x14ac:dyDescent="0.2">
      <c r="A1132" s="14">
        <v>1129</v>
      </c>
      <c r="B1132" s="14">
        <v>4040</v>
      </c>
      <c r="C1132" s="14" t="s">
        <v>2110</v>
      </c>
      <c r="D1132" s="14" t="s">
        <v>968</v>
      </c>
      <c r="E1132" s="14">
        <v>1</v>
      </c>
      <c r="F1132" s="18">
        <f t="shared" si="52"/>
        <v>10000</v>
      </c>
      <c r="G1132" s="18">
        <f>INDEX(章节关卡!$D$4:$AA$123,掉落填表!B1132-4000,(掉落填表!E1132-1)*4+2)</f>
        <v>1401002</v>
      </c>
      <c r="H1132" s="18">
        <f t="shared" si="53"/>
        <v>250</v>
      </c>
      <c r="L1132" s="18">
        <f>INDEX(章节关卡!$D$4:$AA$123,掉落填表!B1132-4000,(掉落填表!E1132-1)*4+4)*$Y$4</f>
        <v>250</v>
      </c>
      <c r="P1132" s="18">
        <f t="shared" si="51"/>
        <v>40400001</v>
      </c>
      <c r="Q1132" s="18" t="str">
        <f>G1132&amp;"#"&amp;H1132&amp;"#"&amp;VLOOKUP(G1132,章节关卡!$AN$3:$AO$36,2,FALSE)</f>
        <v>1401002#250#14</v>
      </c>
    </row>
    <row r="1133" spans="1:17" ht="17.100000000000001" customHeight="1" x14ac:dyDescent="0.2">
      <c r="A1133" s="14">
        <v>1130</v>
      </c>
      <c r="B1133" s="14">
        <v>4040</v>
      </c>
      <c r="C1133" s="14" t="s">
        <v>2111</v>
      </c>
      <c r="D1133" s="14" t="s">
        <v>968</v>
      </c>
      <c r="E1133" s="14">
        <v>2</v>
      </c>
      <c r="F1133" s="18">
        <f t="shared" si="52"/>
        <v>10000</v>
      </c>
      <c r="G1133" s="18">
        <f>INDEX(章节关卡!$D$4:$AA$123,掉落填表!B1133-4000,(掉落填表!E1133-1)*4+2)</f>
        <v>1401004</v>
      </c>
      <c r="H1133" s="18">
        <f t="shared" si="53"/>
        <v>80</v>
      </c>
      <c r="L1133" s="18">
        <f>INDEX(章节关卡!$D$4:$AA$123,掉落填表!B1133-4000,(掉落填表!E1133-1)*4+4)*$Y$4</f>
        <v>80</v>
      </c>
      <c r="P1133" s="18">
        <f t="shared" si="51"/>
        <v>40400002</v>
      </c>
      <c r="Q1133" s="18" t="str">
        <f>G1133&amp;"#"&amp;H1133&amp;"#"&amp;VLOOKUP(G1133,章节关卡!$AN$3:$AO$36,2,FALSE)</f>
        <v>1401004#80#14</v>
      </c>
    </row>
    <row r="1134" spans="1:17" ht="17.100000000000001" customHeight="1" x14ac:dyDescent="0.2">
      <c r="A1134" s="14">
        <v>1131</v>
      </c>
      <c r="B1134" s="14">
        <v>4040</v>
      </c>
      <c r="C1134" s="14" t="s">
        <v>2112</v>
      </c>
      <c r="D1134" s="14" t="s">
        <v>968</v>
      </c>
      <c r="E1134" s="14">
        <v>3</v>
      </c>
      <c r="F1134" s="18">
        <f t="shared" si="52"/>
        <v>10000</v>
      </c>
      <c r="G1134" s="18">
        <f>INDEX(章节关卡!$D$4:$AA$123,掉落填表!B1134-4000,(掉落填表!E1134-1)*4+2)</f>
        <v>1603002</v>
      </c>
      <c r="H1134" s="18">
        <f t="shared" si="53"/>
        <v>5</v>
      </c>
      <c r="L1134" s="18">
        <f>INDEX(章节关卡!$D$4:$AA$123,掉落填表!B1134-4000,(掉落填表!E1134-1)*4+4)*$Y$4</f>
        <v>5</v>
      </c>
      <c r="P1134" s="18">
        <f t="shared" si="51"/>
        <v>40400003</v>
      </c>
      <c r="Q1134" s="18" t="str">
        <f>G1134&amp;"#"&amp;H1134&amp;"#"&amp;VLOOKUP(G1134,章节关卡!$AN$3:$AO$36,2,FALSE)</f>
        <v>1603002#5#16</v>
      </c>
    </row>
    <row r="1135" spans="1:17" ht="17.100000000000001" customHeight="1" x14ac:dyDescent="0.2">
      <c r="A1135" s="14">
        <v>1132</v>
      </c>
      <c r="B1135" s="14">
        <v>4040</v>
      </c>
      <c r="C1135" s="14" t="s">
        <v>2113</v>
      </c>
      <c r="D1135" s="14" t="s">
        <v>968</v>
      </c>
      <c r="E1135" s="14">
        <v>4</v>
      </c>
      <c r="F1135" s="18">
        <f t="shared" si="52"/>
        <v>10000</v>
      </c>
      <c r="G1135" s="18">
        <f>INDEX(章节关卡!$D$4:$AA$123,掉落填表!B1135-4000,(掉落填表!E1135-1)*4+2)</f>
        <v>1603015</v>
      </c>
      <c r="H1135" s="18">
        <f t="shared" si="53"/>
        <v>1</v>
      </c>
      <c r="L1135" s="18">
        <f>INDEX(章节关卡!$D$4:$AA$123,掉落填表!B1135-4000,(掉落填表!E1135-1)*4+4)*$Y$4</f>
        <v>1</v>
      </c>
      <c r="P1135" s="18">
        <f t="shared" si="51"/>
        <v>40400004</v>
      </c>
      <c r="Q1135" s="18" t="str">
        <f>G1135&amp;"#"&amp;H1135&amp;"#"&amp;VLOOKUP(G1135,章节关卡!$AN$3:$AO$36,2,FALSE)</f>
        <v>1603015#1#16</v>
      </c>
    </row>
    <row r="1136" spans="1:17" ht="17.100000000000001" customHeight="1" x14ac:dyDescent="0.2">
      <c r="A1136" s="14">
        <v>1133</v>
      </c>
      <c r="B1136" s="14">
        <v>4041</v>
      </c>
      <c r="C1136" s="14" t="s">
        <v>2114</v>
      </c>
      <c r="D1136" s="14" t="s">
        <v>968</v>
      </c>
      <c r="E1136" s="14">
        <v>1</v>
      </c>
      <c r="F1136" s="18">
        <f t="shared" si="52"/>
        <v>10000</v>
      </c>
      <c r="G1136" s="18">
        <f>INDEX(章节关卡!$D$4:$AA$123,掉落填表!B1136-4000,(掉落填表!E1136-1)*4+2)</f>
        <v>1401002</v>
      </c>
      <c r="H1136" s="18">
        <f t="shared" si="53"/>
        <v>250</v>
      </c>
      <c r="L1136" s="18">
        <f>INDEX(章节关卡!$D$4:$AA$123,掉落填表!B1136-4000,(掉落填表!E1136-1)*4+4)*$Y$4</f>
        <v>250</v>
      </c>
      <c r="P1136" s="18">
        <f t="shared" si="51"/>
        <v>40410001</v>
      </c>
      <c r="Q1136" s="18" t="str">
        <f>G1136&amp;"#"&amp;H1136&amp;"#"&amp;VLOOKUP(G1136,章节关卡!$AN$3:$AO$36,2,FALSE)</f>
        <v>1401002#250#14</v>
      </c>
    </row>
    <row r="1137" spans="1:17" ht="17.100000000000001" customHeight="1" x14ac:dyDescent="0.2">
      <c r="A1137" s="14">
        <v>1134</v>
      </c>
      <c r="B1137" s="14">
        <v>4041</v>
      </c>
      <c r="C1137" s="14" t="s">
        <v>2115</v>
      </c>
      <c r="D1137" s="14" t="s">
        <v>968</v>
      </c>
      <c r="E1137" s="14">
        <v>2</v>
      </c>
      <c r="F1137" s="18">
        <f t="shared" si="52"/>
        <v>10000</v>
      </c>
      <c r="G1137" s="18">
        <f>INDEX(章节关卡!$D$4:$AA$123,掉落填表!B1137-4000,(掉落填表!E1137-1)*4+2)</f>
        <v>1401003</v>
      </c>
      <c r="H1137" s="18">
        <f t="shared" si="53"/>
        <v>80</v>
      </c>
      <c r="L1137" s="18">
        <f>INDEX(章节关卡!$D$4:$AA$123,掉落填表!B1137-4000,(掉落填表!E1137-1)*4+4)*$Y$4</f>
        <v>80</v>
      </c>
      <c r="P1137" s="18">
        <f t="shared" si="51"/>
        <v>40410002</v>
      </c>
      <c r="Q1137" s="18" t="str">
        <f>G1137&amp;"#"&amp;H1137&amp;"#"&amp;VLOOKUP(G1137,章节关卡!$AN$3:$AO$36,2,FALSE)</f>
        <v>1401003#80#14</v>
      </c>
    </row>
    <row r="1138" spans="1:17" ht="17.100000000000001" customHeight="1" x14ac:dyDescent="0.2">
      <c r="A1138" s="14">
        <v>1135</v>
      </c>
      <c r="B1138" s="14">
        <v>4041</v>
      </c>
      <c r="C1138" s="14" t="s">
        <v>2116</v>
      </c>
      <c r="D1138" s="14" t="s">
        <v>968</v>
      </c>
      <c r="E1138" s="14">
        <v>3</v>
      </c>
      <c r="F1138" s="18">
        <f t="shared" si="52"/>
        <v>10000</v>
      </c>
      <c r="G1138" s="18">
        <f>INDEX(章节关卡!$D$4:$AA$123,掉落填表!B1138-4000,(掉落填表!E1138-1)*4+2)</f>
        <v>1603005</v>
      </c>
      <c r="H1138" s="18">
        <f t="shared" si="53"/>
        <v>5</v>
      </c>
      <c r="L1138" s="18">
        <f>INDEX(章节关卡!$D$4:$AA$123,掉落填表!B1138-4000,(掉落填表!E1138-1)*4+4)*$Y$4</f>
        <v>5</v>
      </c>
      <c r="P1138" s="18">
        <f t="shared" si="51"/>
        <v>40410003</v>
      </c>
      <c r="Q1138" s="18" t="str">
        <f>G1138&amp;"#"&amp;H1138&amp;"#"&amp;VLOOKUP(G1138,章节关卡!$AN$3:$AO$36,2,FALSE)</f>
        <v>1603005#5#16</v>
      </c>
    </row>
    <row r="1139" spans="1:17" ht="17.100000000000001" customHeight="1" x14ac:dyDescent="0.2">
      <c r="A1139" s="14">
        <v>1136</v>
      </c>
      <c r="B1139" s="14">
        <v>4041</v>
      </c>
      <c r="C1139" s="14" t="s">
        <v>2117</v>
      </c>
      <c r="D1139" s="14" t="s">
        <v>968</v>
      </c>
      <c r="E1139" s="14">
        <v>4</v>
      </c>
      <c r="F1139" s="18">
        <f t="shared" si="52"/>
        <v>10000</v>
      </c>
      <c r="G1139" s="18">
        <f>INDEX(章节关卡!$D$4:$AA$123,掉落填表!B1139-4000,(掉落填表!E1139-1)*4+2)</f>
        <v>1603007</v>
      </c>
      <c r="H1139" s="18">
        <f t="shared" si="53"/>
        <v>1</v>
      </c>
      <c r="L1139" s="18">
        <f>INDEX(章节关卡!$D$4:$AA$123,掉落填表!B1139-4000,(掉落填表!E1139-1)*4+4)*$Y$4</f>
        <v>1</v>
      </c>
      <c r="P1139" s="18">
        <f t="shared" si="51"/>
        <v>40410004</v>
      </c>
      <c r="Q1139" s="18" t="str">
        <f>G1139&amp;"#"&amp;H1139&amp;"#"&amp;VLOOKUP(G1139,章节关卡!$AN$3:$AO$36,2,FALSE)</f>
        <v>1603007#1#16</v>
      </c>
    </row>
    <row r="1140" spans="1:17" ht="17.100000000000001" customHeight="1" x14ac:dyDescent="0.2">
      <c r="A1140" s="14">
        <v>1137</v>
      </c>
      <c r="B1140" s="14">
        <v>4042</v>
      </c>
      <c r="C1140" s="14" t="s">
        <v>2118</v>
      </c>
      <c r="D1140" s="14" t="s">
        <v>968</v>
      </c>
      <c r="E1140" s="14">
        <v>1</v>
      </c>
      <c r="F1140" s="18">
        <f t="shared" si="52"/>
        <v>10000</v>
      </c>
      <c r="G1140" s="18">
        <f>INDEX(章节关卡!$D$4:$AA$123,掉落填表!B1140-4000,(掉落填表!E1140-1)*4+2)</f>
        <v>1401002</v>
      </c>
      <c r="H1140" s="18">
        <f t="shared" si="53"/>
        <v>250</v>
      </c>
      <c r="L1140" s="18">
        <f>INDEX(章节关卡!$D$4:$AA$123,掉落填表!B1140-4000,(掉落填表!E1140-1)*4+4)*$Y$4</f>
        <v>250</v>
      </c>
      <c r="P1140" s="18">
        <f t="shared" si="51"/>
        <v>40420001</v>
      </c>
      <c r="Q1140" s="18" t="str">
        <f>G1140&amp;"#"&amp;H1140&amp;"#"&amp;VLOOKUP(G1140,章节关卡!$AN$3:$AO$36,2,FALSE)</f>
        <v>1401002#250#14</v>
      </c>
    </row>
    <row r="1141" spans="1:17" ht="17.100000000000001" customHeight="1" x14ac:dyDescent="0.2">
      <c r="A1141" s="14">
        <v>1138</v>
      </c>
      <c r="B1141" s="14">
        <v>4042</v>
      </c>
      <c r="C1141" s="14" t="s">
        <v>2119</v>
      </c>
      <c r="D1141" s="14" t="s">
        <v>968</v>
      </c>
      <c r="E1141" s="14">
        <v>2</v>
      </c>
      <c r="F1141" s="18">
        <f t="shared" si="52"/>
        <v>10000</v>
      </c>
      <c r="G1141" s="18">
        <f>INDEX(章节关卡!$D$4:$AA$123,掉落填表!B1141-4000,(掉落填表!E1141-1)*4+2)</f>
        <v>1401004</v>
      </c>
      <c r="H1141" s="18">
        <f t="shared" si="53"/>
        <v>80</v>
      </c>
      <c r="L1141" s="18">
        <f>INDEX(章节关卡!$D$4:$AA$123,掉落填表!B1141-4000,(掉落填表!E1141-1)*4+4)*$Y$4</f>
        <v>80</v>
      </c>
      <c r="P1141" s="18">
        <f t="shared" si="51"/>
        <v>40420002</v>
      </c>
      <c r="Q1141" s="18" t="str">
        <f>G1141&amp;"#"&amp;H1141&amp;"#"&amp;VLOOKUP(G1141,章节关卡!$AN$3:$AO$36,2,FALSE)</f>
        <v>1401004#80#14</v>
      </c>
    </row>
    <row r="1142" spans="1:17" ht="17.100000000000001" customHeight="1" x14ac:dyDescent="0.2">
      <c r="A1142" s="14">
        <v>1139</v>
      </c>
      <c r="B1142" s="14">
        <v>4042</v>
      </c>
      <c r="C1142" s="14" t="s">
        <v>2120</v>
      </c>
      <c r="D1142" s="14" t="s">
        <v>968</v>
      </c>
      <c r="E1142" s="14">
        <v>3</v>
      </c>
      <c r="F1142" s="18">
        <f t="shared" si="52"/>
        <v>10000</v>
      </c>
      <c r="G1142" s="18">
        <f>INDEX(章节关卡!$D$4:$AA$123,掉落填表!B1142-4000,(掉落填表!E1142-1)*4+2)</f>
        <v>1603002</v>
      </c>
      <c r="H1142" s="18">
        <f t="shared" si="53"/>
        <v>5</v>
      </c>
      <c r="L1142" s="18">
        <f>INDEX(章节关卡!$D$4:$AA$123,掉落填表!B1142-4000,(掉落填表!E1142-1)*4+4)*$Y$4</f>
        <v>5</v>
      </c>
      <c r="P1142" s="18">
        <f t="shared" si="51"/>
        <v>40420003</v>
      </c>
      <c r="Q1142" s="18" t="str">
        <f>G1142&amp;"#"&amp;H1142&amp;"#"&amp;VLOOKUP(G1142,章节关卡!$AN$3:$AO$36,2,FALSE)</f>
        <v>1603002#5#16</v>
      </c>
    </row>
    <row r="1143" spans="1:17" ht="17.100000000000001" customHeight="1" x14ac:dyDescent="0.2">
      <c r="A1143" s="14">
        <v>1140</v>
      </c>
      <c r="B1143" s="14">
        <v>4042</v>
      </c>
      <c r="C1143" s="14" t="s">
        <v>2121</v>
      </c>
      <c r="D1143" s="14" t="s">
        <v>968</v>
      </c>
      <c r="E1143" s="14">
        <v>4</v>
      </c>
      <c r="F1143" s="18">
        <f t="shared" si="52"/>
        <v>10000</v>
      </c>
      <c r="G1143" s="18">
        <f>INDEX(章节关卡!$D$4:$AA$123,掉落填表!B1143-4000,(掉落填表!E1143-1)*4+2)</f>
        <v>1603009</v>
      </c>
      <c r="H1143" s="18">
        <f t="shared" si="53"/>
        <v>1</v>
      </c>
      <c r="L1143" s="18">
        <f>INDEX(章节关卡!$D$4:$AA$123,掉落填表!B1143-4000,(掉落填表!E1143-1)*4+4)*$Y$4</f>
        <v>1</v>
      </c>
      <c r="P1143" s="18">
        <f t="shared" si="51"/>
        <v>40420004</v>
      </c>
      <c r="Q1143" s="18" t="str">
        <f>G1143&amp;"#"&amp;H1143&amp;"#"&amp;VLOOKUP(G1143,章节关卡!$AN$3:$AO$36,2,FALSE)</f>
        <v>1603009#1#16</v>
      </c>
    </row>
    <row r="1144" spans="1:17" ht="17.100000000000001" customHeight="1" x14ac:dyDescent="0.2">
      <c r="A1144" s="14">
        <v>1141</v>
      </c>
      <c r="B1144" s="14">
        <v>4043</v>
      </c>
      <c r="C1144" s="14" t="s">
        <v>2122</v>
      </c>
      <c r="D1144" s="14" t="s">
        <v>968</v>
      </c>
      <c r="E1144" s="14">
        <v>1</v>
      </c>
      <c r="F1144" s="18">
        <f t="shared" si="52"/>
        <v>10000</v>
      </c>
      <c r="G1144" s="18">
        <f>INDEX(章节关卡!$D$4:$AA$123,掉落填表!B1144-4000,(掉落填表!E1144-1)*4+2)</f>
        <v>1401002</v>
      </c>
      <c r="H1144" s="18">
        <f t="shared" si="53"/>
        <v>250</v>
      </c>
      <c r="L1144" s="18">
        <f>INDEX(章节关卡!$D$4:$AA$123,掉落填表!B1144-4000,(掉落填表!E1144-1)*4+4)*$Y$4</f>
        <v>250</v>
      </c>
      <c r="P1144" s="18">
        <f t="shared" si="51"/>
        <v>40430001</v>
      </c>
      <c r="Q1144" s="18" t="str">
        <f>G1144&amp;"#"&amp;H1144&amp;"#"&amp;VLOOKUP(G1144,章节关卡!$AN$3:$AO$36,2,FALSE)</f>
        <v>1401002#250#14</v>
      </c>
    </row>
    <row r="1145" spans="1:17" ht="17.100000000000001" customHeight="1" x14ac:dyDescent="0.2">
      <c r="A1145" s="14">
        <v>1142</v>
      </c>
      <c r="B1145" s="14">
        <v>4043</v>
      </c>
      <c r="C1145" s="14" t="s">
        <v>2123</v>
      </c>
      <c r="D1145" s="14" t="s">
        <v>968</v>
      </c>
      <c r="E1145" s="14">
        <v>2</v>
      </c>
      <c r="F1145" s="18">
        <f t="shared" si="52"/>
        <v>10000</v>
      </c>
      <c r="G1145" s="18">
        <f>INDEX(章节关卡!$D$4:$AA$123,掉落填表!B1145-4000,(掉落填表!E1145-1)*4+2)</f>
        <v>1603005</v>
      </c>
      <c r="H1145" s="18">
        <f t="shared" si="53"/>
        <v>5</v>
      </c>
      <c r="L1145" s="18">
        <f>INDEX(章节关卡!$D$4:$AA$123,掉落填表!B1145-4000,(掉落填表!E1145-1)*4+4)*$Y$4</f>
        <v>5</v>
      </c>
      <c r="P1145" s="18">
        <f t="shared" si="51"/>
        <v>40430002</v>
      </c>
      <c r="Q1145" s="18" t="str">
        <f>G1145&amp;"#"&amp;H1145&amp;"#"&amp;VLOOKUP(G1145,章节关卡!$AN$3:$AO$36,2,FALSE)</f>
        <v>1603005#5#16</v>
      </c>
    </row>
    <row r="1146" spans="1:17" ht="17.100000000000001" customHeight="1" x14ac:dyDescent="0.2">
      <c r="A1146" s="14">
        <v>1143</v>
      </c>
      <c r="B1146" s="14">
        <v>4043</v>
      </c>
      <c r="C1146" s="14" t="s">
        <v>2124</v>
      </c>
      <c r="D1146" s="14" t="s">
        <v>968</v>
      </c>
      <c r="E1146" s="14">
        <v>3</v>
      </c>
      <c r="F1146" s="18">
        <f t="shared" si="52"/>
        <v>10000</v>
      </c>
      <c r="G1146" s="18">
        <f>INDEX(章节关卡!$D$4:$AA$123,掉落填表!B1146-4000,(掉落填表!E1146-1)*4+2)</f>
        <v>1603005</v>
      </c>
      <c r="H1146" s="18">
        <f t="shared" si="53"/>
        <v>5</v>
      </c>
      <c r="L1146" s="18">
        <f>INDEX(章节关卡!$D$4:$AA$123,掉落填表!B1146-4000,(掉落填表!E1146-1)*4+4)*$Y$4</f>
        <v>5</v>
      </c>
      <c r="P1146" s="18">
        <f t="shared" si="51"/>
        <v>40430003</v>
      </c>
      <c r="Q1146" s="18" t="str">
        <f>G1146&amp;"#"&amp;H1146&amp;"#"&amp;VLOOKUP(G1146,章节关卡!$AN$3:$AO$36,2,FALSE)</f>
        <v>1603005#5#16</v>
      </c>
    </row>
    <row r="1147" spans="1:17" ht="17.100000000000001" customHeight="1" x14ac:dyDescent="0.2">
      <c r="A1147" s="14">
        <v>1144</v>
      </c>
      <c r="B1147" s="14">
        <v>4043</v>
      </c>
      <c r="C1147" s="14" t="s">
        <v>2125</v>
      </c>
      <c r="D1147" s="14" t="s">
        <v>968</v>
      </c>
      <c r="E1147" s="14">
        <v>4</v>
      </c>
      <c r="F1147" s="18">
        <f t="shared" si="52"/>
        <v>10000</v>
      </c>
      <c r="G1147" s="18">
        <f>INDEX(章节关卡!$D$4:$AA$123,掉落填表!B1147-4000,(掉落填表!E1147-1)*4+2)</f>
        <v>1603015</v>
      </c>
      <c r="H1147" s="18">
        <f t="shared" si="53"/>
        <v>1</v>
      </c>
      <c r="L1147" s="18">
        <f>INDEX(章节关卡!$D$4:$AA$123,掉落填表!B1147-4000,(掉落填表!E1147-1)*4+4)*$Y$4</f>
        <v>1</v>
      </c>
      <c r="P1147" s="18">
        <f t="shared" si="51"/>
        <v>40430004</v>
      </c>
      <c r="Q1147" s="18" t="str">
        <f>G1147&amp;"#"&amp;H1147&amp;"#"&amp;VLOOKUP(G1147,章节关卡!$AN$3:$AO$36,2,FALSE)</f>
        <v>1603015#1#16</v>
      </c>
    </row>
    <row r="1148" spans="1:17" ht="17.100000000000001" customHeight="1" x14ac:dyDescent="0.2">
      <c r="A1148" s="14">
        <v>1145</v>
      </c>
      <c r="B1148" s="14">
        <v>4044</v>
      </c>
      <c r="C1148" s="14" t="s">
        <v>2126</v>
      </c>
      <c r="D1148" s="14" t="s">
        <v>968</v>
      </c>
      <c r="E1148" s="14">
        <v>1</v>
      </c>
      <c r="F1148" s="18">
        <f t="shared" si="52"/>
        <v>10000</v>
      </c>
      <c r="G1148" s="18">
        <f>INDEX(章节关卡!$D$4:$AA$123,掉落填表!B1148-4000,(掉落填表!E1148-1)*4+2)</f>
        <v>1401002</v>
      </c>
      <c r="H1148" s="18">
        <f t="shared" si="53"/>
        <v>250</v>
      </c>
      <c r="L1148" s="18">
        <f>INDEX(章节关卡!$D$4:$AA$123,掉落填表!B1148-4000,(掉落填表!E1148-1)*4+4)*$Y$4</f>
        <v>250</v>
      </c>
      <c r="P1148" s="18">
        <f t="shared" si="51"/>
        <v>40440001</v>
      </c>
      <c r="Q1148" s="18" t="str">
        <f>G1148&amp;"#"&amp;H1148&amp;"#"&amp;VLOOKUP(G1148,章节关卡!$AN$3:$AO$36,2,FALSE)</f>
        <v>1401002#250#14</v>
      </c>
    </row>
    <row r="1149" spans="1:17" ht="17.100000000000001" customHeight="1" x14ac:dyDescent="0.2">
      <c r="A1149" s="14">
        <v>1146</v>
      </c>
      <c r="B1149" s="14">
        <v>4044</v>
      </c>
      <c r="C1149" s="14" t="s">
        <v>2127</v>
      </c>
      <c r="D1149" s="14" t="s">
        <v>968</v>
      </c>
      <c r="E1149" s="14">
        <v>2</v>
      </c>
      <c r="F1149" s="18">
        <f t="shared" si="52"/>
        <v>10000</v>
      </c>
      <c r="G1149" s="18">
        <f>INDEX(章节关卡!$D$4:$AA$123,掉落填表!B1149-4000,(掉落填表!E1149-1)*4+2)</f>
        <v>1401004</v>
      </c>
      <c r="H1149" s="18">
        <f t="shared" si="53"/>
        <v>80</v>
      </c>
      <c r="L1149" s="18">
        <f>INDEX(章节关卡!$D$4:$AA$123,掉落填表!B1149-4000,(掉落填表!E1149-1)*4+4)*$Y$4</f>
        <v>80</v>
      </c>
      <c r="P1149" s="18">
        <f t="shared" si="51"/>
        <v>40440002</v>
      </c>
      <c r="Q1149" s="18" t="str">
        <f>G1149&amp;"#"&amp;H1149&amp;"#"&amp;VLOOKUP(G1149,章节关卡!$AN$3:$AO$36,2,FALSE)</f>
        <v>1401004#80#14</v>
      </c>
    </row>
    <row r="1150" spans="1:17" ht="17.100000000000001" customHeight="1" x14ac:dyDescent="0.2">
      <c r="A1150" s="14">
        <v>1147</v>
      </c>
      <c r="B1150" s="14">
        <v>4044</v>
      </c>
      <c r="C1150" s="14" t="s">
        <v>2128</v>
      </c>
      <c r="D1150" s="14" t="s">
        <v>968</v>
      </c>
      <c r="E1150" s="14">
        <v>3</v>
      </c>
      <c r="F1150" s="18">
        <f t="shared" si="52"/>
        <v>10000</v>
      </c>
      <c r="G1150" s="18">
        <f>INDEX(章节关卡!$D$4:$AA$123,掉落填表!B1150-4000,(掉落填表!E1150-1)*4+2)</f>
        <v>1401003</v>
      </c>
      <c r="H1150" s="18">
        <f t="shared" si="53"/>
        <v>80</v>
      </c>
      <c r="L1150" s="18">
        <f>INDEX(章节关卡!$D$4:$AA$123,掉落填表!B1150-4000,(掉落填表!E1150-1)*4+4)*$Y$4</f>
        <v>80</v>
      </c>
      <c r="P1150" s="18">
        <f t="shared" si="51"/>
        <v>40440003</v>
      </c>
      <c r="Q1150" s="18" t="str">
        <f>G1150&amp;"#"&amp;H1150&amp;"#"&amp;VLOOKUP(G1150,章节关卡!$AN$3:$AO$36,2,FALSE)</f>
        <v>1401003#80#14</v>
      </c>
    </row>
    <row r="1151" spans="1:17" ht="17.100000000000001" customHeight="1" x14ac:dyDescent="0.2">
      <c r="A1151" s="14">
        <v>1148</v>
      </c>
      <c r="B1151" s="14">
        <v>4044</v>
      </c>
      <c r="C1151" s="14" t="s">
        <v>2129</v>
      </c>
      <c r="D1151" s="14" t="s">
        <v>968</v>
      </c>
      <c r="E1151" s="14">
        <v>4</v>
      </c>
      <c r="F1151" s="18">
        <f t="shared" si="52"/>
        <v>10000</v>
      </c>
      <c r="G1151" s="18">
        <f>INDEX(章节关卡!$D$4:$AA$123,掉落填表!B1151-4000,(掉落填表!E1151-1)*4+2)</f>
        <v>1603013</v>
      </c>
      <c r="H1151" s="18">
        <f t="shared" si="53"/>
        <v>1</v>
      </c>
      <c r="L1151" s="18">
        <f>INDEX(章节关卡!$D$4:$AA$123,掉落填表!B1151-4000,(掉落填表!E1151-1)*4+4)*$Y$4</f>
        <v>1</v>
      </c>
      <c r="P1151" s="18">
        <f t="shared" si="51"/>
        <v>40440004</v>
      </c>
      <c r="Q1151" s="18" t="str">
        <f>G1151&amp;"#"&amp;H1151&amp;"#"&amp;VLOOKUP(G1151,章节关卡!$AN$3:$AO$36,2,FALSE)</f>
        <v>1603013#1#16</v>
      </c>
    </row>
    <row r="1152" spans="1:17" ht="17.100000000000001" customHeight="1" x14ac:dyDescent="0.2">
      <c r="A1152" s="14">
        <v>1149</v>
      </c>
      <c r="B1152" s="14">
        <v>4045</v>
      </c>
      <c r="C1152" s="14" t="s">
        <v>2130</v>
      </c>
      <c r="D1152" s="14" t="s">
        <v>968</v>
      </c>
      <c r="E1152" s="14">
        <v>1</v>
      </c>
      <c r="F1152" s="18">
        <f t="shared" si="52"/>
        <v>10000</v>
      </c>
      <c r="G1152" s="18">
        <f>INDEX(章节关卡!$D$4:$AA$123,掉落填表!B1152-4000,(掉落填表!E1152-1)*4+2)</f>
        <v>1401002</v>
      </c>
      <c r="H1152" s="18">
        <f t="shared" si="53"/>
        <v>250</v>
      </c>
      <c r="L1152" s="18">
        <f>INDEX(章节关卡!$D$4:$AA$123,掉落填表!B1152-4000,(掉落填表!E1152-1)*4+4)*$Y$4</f>
        <v>250</v>
      </c>
      <c r="P1152" s="18">
        <f t="shared" si="51"/>
        <v>40450001</v>
      </c>
      <c r="Q1152" s="18" t="str">
        <f>G1152&amp;"#"&amp;H1152&amp;"#"&amp;VLOOKUP(G1152,章节关卡!$AN$3:$AO$36,2,FALSE)</f>
        <v>1401002#250#14</v>
      </c>
    </row>
    <row r="1153" spans="1:17" ht="17.100000000000001" customHeight="1" x14ac:dyDescent="0.2">
      <c r="A1153" s="14">
        <v>1150</v>
      </c>
      <c r="B1153" s="14">
        <v>4045</v>
      </c>
      <c r="C1153" s="14" t="s">
        <v>2131</v>
      </c>
      <c r="D1153" s="14" t="s">
        <v>968</v>
      </c>
      <c r="E1153" s="14">
        <v>2</v>
      </c>
      <c r="F1153" s="18">
        <f t="shared" si="52"/>
        <v>10000</v>
      </c>
      <c r="G1153" s="18">
        <f>INDEX(章节关卡!$D$4:$AA$123,掉落填表!B1153-4000,(掉落填表!E1153-1)*4+2)</f>
        <v>1603002</v>
      </c>
      <c r="H1153" s="18">
        <f t="shared" si="53"/>
        <v>5</v>
      </c>
      <c r="L1153" s="18">
        <f>INDEX(章节关卡!$D$4:$AA$123,掉落填表!B1153-4000,(掉落填表!E1153-1)*4+4)*$Y$4</f>
        <v>5</v>
      </c>
      <c r="P1153" s="18">
        <f t="shared" si="51"/>
        <v>40450002</v>
      </c>
      <c r="Q1153" s="18" t="str">
        <f>G1153&amp;"#"&amp;H1153&amp;"#"&amp;VLOOKUP(G1153,章节关卡!$AN$3:$AO$36,2,FALSE)</f>
        <v>1603002#5#16</v>
      </c>
    </row>
    <row r="1154" spans="1:17" ht="17.100000000000001" customHeight="1" x14ac:dyDescent="0.2">
      <c r="A1154" s="14">
        <v>1151</v>
      </c>
      <c r="B1154" s="14">
        <v>4045</v>
      </c>
      <c r="C1154" s="14" t="s">
        <v>2132</v>
      </c>
      <c r="D1154" s="14" t="s">
        <v>968</v>
      </c>
      <c r="E1154" s="14">
        <v>3</v>
      </c>
      <c r="F1154" s="18">
        <f t="shared" si="52"/>
        <v>10000</v>
      </c>
      <c r="G1154" s="18">
        <f>INDEX(章节关卡!$D$4:$AA$123,掉落填表!B1154-4000,(掉落填表!E1154-1)*4+2)</f>
        <v>1603005</v>
      </c>
      <c r="H1154" s="18">
        <f t="shared" si="53"/>
        <v>5</v>
      </c>
      <c r="L1154" s="18">
        <f>INDEX(章节关卡!$D$4:$AA$123,掉落填表!B1154-4000,(掉落填表!E1154-1)*4+4)*$Y$4</f>
        <v>5</v>
      </c>
      <c r="P1154" s="18">
        <f t="shared" si="51"/>
        <v>40450003</v>
      </c>
      <c r="Q1154" s="18" t="str">
        <f>G1154&amp;"#"&amp;H1154&amp;"#"&amp;VLOOKUP(G1154,章节关卡!$AN$3:$AO$36,2,FALSE)</f>
        <v>1603005#5#16</v>
      </c>
    </row>
    <row r="1155" spans="1:17" ht="17.100000000000001" customHeight="1" x14ac:dyDescent="0.2">
      <c r="A1155" s="14">
        <v>1152</v>
      </c>
      <c r="B1155" s="14">
        <v>4045</v>
      </c>
      <c r="C1155" s="14" t="s">
        <v>2133</v>
      </c>
      <c r="D1155" s="14" t="s">
        <v>968</v>
      </c>
      <c r="E1155" s="14">
        <v>4</v>
      </c>
      <c r="F1155" s="18">
        <f t="shared" si="52"/>
        <v>10000</v>
      </c>
      <c r="G1155" s="18">
        <f>INDEX(章节关卡!$D$4:$AA$123,掉落填表!B1155-4000,(掉落填表!E1155-1)*4+2)</f>
        <v>1603011</v>
      </c>
      <c r="H1155" s="18">
        <f t="shared" si="53"/>
        <v>1</v>
      </c>
      <c r="L1155" s="18">
        <f>INDEX(章节关卡!$D$4:$AA$123,掉落填表!B1155-4000,(掉落填表!E1155-1)*4+4)*$Y$4</f>
        <v>1</v>
      </c>
      <c r="P1155" s="18">
        <f t="shared" si="51"/>
        <v>40450004</v>
      </c>
      <c r="Q1155" s="18" t="str">
        <f>G1155&amp;"#"&amp;H1155&amp;"#"&amp;VLOOKUP(G1155,章节关卡!$AN$3:$AO$36,2,FALSE)</f>
        <v>1603011#1#16</v>
      </c>
    </row>
    <row r="1156" spans="1:17" ht="17.100000000000001" customHeight="1" x14ac:dyDescent="0.2">
      <c r="A1156" s="14">
        <v>1153</v>
      </c>
      <c r="B1156" s="14">
        <v>4046</v>
      </c>
      <c r="C1156" s="14" t="s">
        <v>2134</v>
      </c>
      <c r="D1156" s="14" t="s">
        <v>968</v>
      </c>
      <c r="E1156" s="14">
        <v>1</v>
      </c>
      <c r="F1156" s="18">
        <f t="shared" si="52"/>
        <v>10000</v>
      </c>
      <c r="G1156" s="18">
        <f>INDEX(章节关卡!$D$4:$AA$123,掉落填表!B1156-4000,(掉落填表!E1156-1)*4+2)</f>
        <v>1401002</v>
      </c>
      <c r="H1156" s="18">
        <f t="shared" si="53"/>
        <v>300</v>
      </c>
      <c r="L1156" s="18">
        <f>INDEX(章节关卡!$D$4:$AA$123,掉落填表!B1156-4000,(掉落填表!E1156-1)*4+4)*$Y$4</f>
        <v>300</v>
      </c>
      <c r="P1156" s="18">
        <f t="shared" ref="P1156:P1219" si="54">B1156*10000+E1156</f>
        <v>40460001</v>
      </c>
      <c r="Q1156" s="18" t="str">
        <f>G1156&amp;"#"&amp;H1156&amp;"#"&amp;VLOOKUP(G1156,章节关卡!$AN$3:$AO$36,2,FALSE)</f>
        <v>1401002#300#14</v>
      </c>
    </row>
    <row r="1157" spans="1:17" ht="17.100000000000001" customHeight="1" x14ac:dyDescent="0.2">
      <c r="A1157" s="14">
        <v>1154</v>
      </c>
      <c r="B1157" s="14">
        <v>4046</v>
      </c>
      <c r="C1157" s="14" t="s">
        <v>2135</v>
      </c>
      <c r="D1157" s="14" t="s">
        <v>968</v>
      </c>
      <c r="E1157" s="14">
        <v>2</v>
      </c>
      <c r="F1157" s="18">
        <f t="shared" ref="F1157:F1220" si="55">IF(L1157&lt;1,INT(L1157*10000),10000)</f>
        <v>10000</v>
      </c>
      <c r="G1157" s="18">
        <f>INDEX(章节关卡!$D$4:$AA$123,掉落填表!B1157-4000,(掉落填表!E1157-1)*4+2)</f>
        <v>1401003</v>
      </c>
      <c r="H1157" s="18">
        <f t="shared" ref="H1157:H1220" si="56">IF(F1157&lt;10000,1,INT(L1157))</f>
        <v>90</v>
      </c>
      <c r="L1157" s="18">
        <f>INDEX(章节关卡!$D$4:$AA$123,掉落填表!B1157-4000,(掉落填表!E1157-1)*4+4)*$Y$4</f>
        <v>90</v>
      </c>
      <c r="P1157" s="18">
        <f t="shared" si="54"/>
        <v>40460002</v>
      </c>
      <c r="Q1157" s="18" t="str">
        <f>G1157&amp;"#"&amp;H1157&amp;"#"&amp;VLOOKUP(G1157,章节关卡!$AN$3:$AO$36,2,FALSE)</f>
        <v>1401003#90#14</v>
      </c>
    </row>
    <row r="1158" spans="1:17" ht="17.100000000000001" customHeight="1" x14ac:dyDescent="0.2">
      <c r="A1158" s="14">
        <v>1155</v>
      </c>
      <c r="B1158" s="14">
        <v>4046</v>
      </c>
      <c r="C1158" s="14" t="s">
        <v>2136</v>
      </c>
      <c r="D1158" s="14" t="s">
        <v>968</v>
      </c>
      <c r="E1158" s="14">
        <v>3</v>
      </c>
      <c r="F1158" s="18">
        <f t="shared" si="55"/>
        <v>10000</v>
      </c>
      <c r="G1158" s="18">
        <f>INDEX(章节关卡!$D$4:$AA$123,掉落填表!B1158-4000,(掉落填表!E1158-1)*4+2)</f>
        <v>1603005</v>
      </c>
      <c r="H1158" s="18">
        <f t="shared" si="56"/>
        <v>10</v>
      </c>
      <c r="L1158" s="18">
        <f>INDEX(章节关卡!$D$4:$AA$123,掉落填表!B1158-4000,(掉落填表!E1158-1)*4+4)*$Y$4</f>
        <v>10</v>
      </c>
      <c r="P1158" s="18">
        <f t="shared" si="54"/>
        <v>40460003</v>
      </c>
      <c r="Q1158" s="18" t="str">
        <f>G1158&amp;"#"&amp;H1158&amp;"#"&amp;VLOOKUP(G1158,章节关卡!$AN$3:$AO$36,2,FALSE)</f>
        <v>1603005#10#16</v>
      </c>
    </row>
    <row r="1159" spans="1:17" ht="17.100000000000001" customHeight="1" x14ac:dyDescent="0.2">
      <c r="A1159" s="14">
        <v>1156</v>
      </c>
      <c r="B1159" s="14">
        <v>4046</v>
      </c>
      <c r="C1159" s="14" t="s">
        <v>2137</v>
      </c>
      <c r="D1159" s="14" t="s">
        <v>968</v>
      </c>
      <c r="E1159" s="14">
        <v>4</v>
      </c>
      <c r="F1159" s="18">
        <f t="shared" si="55"/>
        <v>10000</v>
      </c>
      <c r="G1159" s="18">
        <f>INDEX(章节关卡!$D$4:$AA$123,掉落填表!B1159-4000,(掉落填表!E1159-1)*4+2)</f>
        <v>1603007</v>
      </c>
      <c r="H1159" s="18">
        <f t="shared" si="56"/>
        <v>1</v>
      </c>
      <c r="L1159" s="18">
        <f>INDEX(章节关卡!$D$4:$AA$123,掉落填表!B1159-4000,(掉落填表!E1159-1)*4+4)*$Y$4</f>
        <v>1</v>
      </c>
      <c r="P1159" s="18">
        <f t="shared" si="54"/>
        <v>40460004</v>
      </c>
      <c r="Q1159" s="18" t="str">
        <f>G1159&amp;"#"&amp;H1159&amp;"#"&amp;VLOOKUP(G1159,章节关卡!$AN$3:$AO$36,2,FALSE)</f>
        <v>1603007#1#16</v>
      </c>
    </row>
    <row r="1160" spans="1:17" ht="17.100000000000001" customHeight="1" x14ac:dyDescent="0.2">
      <c r="A1160" s="14">
        <v>1157</v>
      </c>
      <c r="B1160" s="14">
        <v>4047</v>
      </c>
      <c r="C1160" s="14" t="s">
        <v>2138</v>
      </c>
      <c r="D1160" s="14" t="s">
        <v>968</v>
      </c>
      <c r="E1160" s="14">
        <v>1</v>
      </c>
      <c r="F1160" s="18">
        <f t="shared" si="55"/>
        <v>10000</v>
      </c>
      <c r="G1160" s="18">
        <f>INDEX(章节关卡!$D$4:$AA$123,掉落填表!B1160-4000,(掉落填表!E1160-1)*4+2)</f>
        <v>1401002</v>
      </c>
      <c r="H1160" s="18">
        <f t="shared" si="56"/>
        <v>300</v>
      </c>
      <c r="L1160" s="18">
        <f>INDEX(章节关卡!$D$4:$AA$123,掉落填表!B1160-4000,(掉落填表!E1160-1)*4+4)*$Y$4</f>
        <v>300</v>
      </c>
      <c r="P1160" s="18">
        <f t="shared" si="54"/>
        <v>40470001</v>
      </c>
      <c r="Q1160" s="18" t="str">
        <f>G1160&amp;"#"&amp;H1160&amp;"#"&amp;VLOOKUP(G1160,章节关卡!$AN$3:$AO$36,2,FALSE)</f>
        <v>1401002#300#14</v>
      </c>
    </row>
    <row r="1161" spans="1:17" ht="17.100000000000001" customHeight="1" x14ac:dyDescent="0.2">
      <c r="A1161" s="14">
        <v>1158</v>
      </c>
      <c r="B1161" s="14">
        <v>4047</v>
      </c>
      <c r="C1161" s="14" t="s">
        <v>2139</v>
      </c>
      <c r="D1161" s="14" t="s">
        <v>968</v>
      </c>
      <c r="E1161" s="14">
        <v>2</v>
      </c>
      <c r="F1161" s="18">
        <f t="shared" si="55"/>
        <v>10000</v>
      </c>
      <c r="G1161" s="18">
        <f>INDEX(章节关卡!$D$4:$AA$123,掉落填表!B1161-4000,(掉落填表!E1161-1)*4+2)</f>
        <v>1401004</v>
      </c>
      <c r="H1161" s="18">
        <f t="shared" si="56"/>
        <v>90</v>
      </c>
      <c r="L1161" s="18">
        <f>INDEX(章节关卡!$D$4:$AA$123,掉落填表!B1161-4000,(掉落填表!E1161-1)*4+4)*$Y$4</f>
        <v>90</v>
      </c>
      <c r="P1161" s="18">
        <f t="shared" si="54"/>
        <v>40470002</v>
      </c>
      <c r="Q1161" s="18" t="str">
        <f>G1161&amp;"#"&amp;H1161&amp;"#"&amp;VLOOKUP(G1161,章节关卡!$AN$3:$AO$36,2,FALSE)</f>
        <v>1401004#90#14</v>
      </c>
    </row>
    <row r="1162" spans="1:17" ht="17.100000000000001" customHeight="1" x14ac:dyDescent="0.2">
      <c r="A1162" s="14">
        <v>1159</v>
      </c>
      <c r="B1162" s="14">
        <v>4047</v>
      </c>
      <c r="C1162" s="14" t="s">
        <v>2140</v>
      </c>
      <c r="D1162" s="14" t="s">
        <v>968</v>
      </c>
      <c r="E1162" s="14">
        <v>3</v>
      </c>
      <c r="F1162" s="18">
        <f t="shared" si="55"/>
        <v>10000</v>
      </c>
      <c r="G1162" s="18">
        <f>INDEX(章节关卡!$D$4:$AA$123,掉落填表!B1162-4000,(掉落填表!E1162-1)*4+2)</f>
        <v>1603002</v>
      </c>
      <c r="H1162" s="18">
        <f t="shared" si="56"/>
        <v>10</v>
      </c>
      <c r="L1162" s="18">
        <f>INDEX(章节关卡!$D$4:$AA$123,掉落填表!B1162-4000,(掉落填表!E1162-1)*4+4)*$Y$4</f>
        <v>10</v>
      </c>
      <c r="P1162" s="18">
        <f t="shared" si="54"/>
        <v>40470003</v>
      </c>
      <c r="Q1162" s="18" t="str">
        <f>G1162&amp;"#"&amp;H1162&amp;"#"&amp;VLOOKUP(G1162,章节关卡!$AN$3:$AO$36,2,FALSE)</f>
        <v>1603002#10#16</v>
      </c>
    </row>
    <row r="1163" spans="1:17" ht="17.100000000000001" customHeight="1" x14ac:dyDescent="0.2">
      <c r="A1163" s="14">
        <v>1160</v>
      </c>
      <c r="B1163" s="14">
        <v>4047</v>
      </c>
      <c r="C1163" s="14" t="s">
        <v>2141</v>
      </c>
      <c r="D1163" s="14" t="s">
        <v>968</v>
      </c>
      <c r="E1163" s="14">
        <v>4</v>
      </c>
      <c r="F1163" s="18">
        <f t="shared" si="55"/>
        <v>10000</v>
      </c>
      <c r="G1163" s="18">
        <f>INDEX(章节关卡!$D$4:$AA$123,掉落填表!B1163-4000,(掉落填表!E1163-1)*4+2)</f>
        <v>1603009</v>
      </c>
      <c r="H1163" s="18">
        <f t="shared" si="56"/>
        <v>1</v>
      </c>
      <c r="L1163" s="18">
        <f>INDEX(章节关卡!$D$4:$AA$123,掉落填表!B1163-4000,(掉落填表!E1163-1)*4+4)*$Y$4</f>
        <v>1</v>
      </c>
      <c r="P1163" s="18">
        <f t="shared" si="54"/>
        <v>40470004</v>
      </c>
      <c r="Q1163" s="18" t="str">
        <f>G1163&amp;"#"&amp;H1163&amp;"#"&amp;VLOOKUP(G1163,章节关卡!$AN$3:$AO$36,2,FALSE)</f>
        <v>1603009#1#16</v>
      </c>
    </row>
    <row r="1164" spans="1:17" ht="17.100000000000001" customHeight="1" x14ac:dyDescent="0.2">
      <c r="A1164" s="14">
        <v>1161</v>
      </c>
      <c r="B1164" s="14">
        <v>4048</v>
      </c>
      <c r="C1164" s="14" t="s">
        <v>2142</v>
      </c>
      <c r="D1164" s="14" t="s">
        <v>968</v>
      </c>
      <c r="E1164" s="14">
        <v>1</v>
      </c>
      <c r="F1164" s="18">
        <f t="shared" si="55"/>
        <v>10000</v>
      </c>
      <c r="G1164" s="18">
        <f>INDEX(章节关卡!$D$4:$AA$123,掉落填表!B1164-4000,(掉落填表!E1164-1)*4+2)</f>
        <v>1401002</v>
      </c>
      <c r="H1164" s="18">
        <f t="shared" si="56"/>
        <v>300</v>
      </c>
      <c r="L1164" s="18">
        <f>INDEX(章节关卡!$D$4:$AA$123,掉落填表!B1164-4000,(掉落填表!E1164-1)*4+4)*$Y$4</f>
        <v>300</v>
      </c>
      <c r="P1164" s="18">
        <f t="shared" si="54"/>
        <v>40480001</v>
      </c>
      <c r="Q1164" s="18" t="str">
        <f>G1164&amp;"#"&amp;H1164&amp;"#"&amp;VLOOKUP(G1164,章节关卡!$AN$3:$AO$36,2,FALSE)</f>
        <v>1401002#300#14</v>
      </c>
    </row>
    <row r="1165" spans="1:17" ht="17.100000000000001" customHeight="1" x14ac:dyDescent="0.2">
      <c r="A1165" s="14">
        <v>1162</v>
      </c>
      <c r="B1165" s="14">
        <v>4048</v>
      </c>
      <c r="C1165" s="14" t="s">
        <v>2143</v>
      </c>
      <c r="D1165" s="14" t="s">
        <v>968</v>
      </c>
      <c r="E1165" s="14">
        <v>2</v>
      </c>
      <c r="F1165" s="18">
        <f t="shared" si="55"/>
        <v>10000</v>
      </c>
      <c r="G1165" s="18">
        <f>INDEX(章节关卡!$D$4:$AA$123,掉落填表!B1165-4000,(掉落填表!E1165-1)*4+2)</f>
        <v>1603013</v>
      </c>
      <c r="H1165" s="18">
        <f t="shared" si="56"/>
        <v>1</v>
      </c>
      <c r="L1165" s="18">
        <f>INDEX(章节关卡!$D$4:$AA$123,掉落填表!B1165-4000,(掉落填表!E1165-1)*4+4)*$Y$4</f>
        <v>1</v>
      </c>
      <c r="P1165" s="18">
        <f t="shared" si="54"/>
        <v>40480002</v>
      </c>
      <c r="Q1165" s="18" t="str">
        <f>G1165&amp;"#"&amp;H1165&amp;"#"&amp;VLOOKUP(G1165,章节关卡!$AN$3:$AO$36,2,FALSE)</f>
        <v>1603013#1#16</v>
      </c>
    </row>
    <row r="1166" spans="1:17" ht="17.100000000000001" customHeight="1" x14ac:dyDescent="0.2">
      <c r="A1166" s="14">
        <v>1163</v>
      </c>
      <c r="B1166" s="14">
        <v>4048</v>
      </c>
      <c r="C1166" s="14" t="s">
        <v>2144</v>
      </c>
      <c r="D1166" s="14" t="s">
        <v>968</v>
      </c>
      <c r="E1166" s="14">
        <v>3</v>
      </c>
      <c r="F1166" s="18">
        <f t="shared" si="55"/>
        <v>10000</v>
      </c>
      <c r="G1166" s="18">
        <f>INDEX(章节关卡!$D$4:$AA$123,掉落填表!B1166-4000,(掉落填表!E1166-1)*4+2)</f>
        <v>1603015</v>
      </c>
      <c r="H1166" s="18">
        <f t="shared" si="56"/>
        <v>1</v>
      </c>
      <c r="L1166" s="18">
        <f>INDEX(章节关卡!$D$4:$AA$123,掉落填表!B1166-4000,(掉落填表!E1166-1)*4+4)*$Y$4</f>
        <v>1</v>
      </c>
      <c r="P1166" s="18">
        <f t="shared" si="54"/>
        <v>40480003</v>
      </c>
      <c r="Q1166" s="18" t="str">
        <f>G1166&amp;"#"&amp;H1166&amp;"#"&amp;VLOOKUP(G1166,章节关卡!$AN$3:$AO$36,2,FALSE)</f>
        <v>1603015#1#16</v>
      </c>
    </row>
    <row r="1167" spans="1:17" ht="17.100000000000001" customHeight="1" x14ac:dyDescent="0.2">
      <c r="A1167" s="14">
        <v>1164</v>
      </c>
      <c r="B1167" s="14">
        <v>4048</v>
      </c>
      <c r="C1167" s="14" t="s">
        <v>2145</v>
      </c>
      <c r="D1167" s="14" t="s">
        <v>968</v>
      </c>
      <c r="E1167" s="14">
        <v>4</v>
      </c>
      <c r="F1167" s="18">
        <f t="shared" si="55"/>
        <v>10000</v>
      </c>
      <c r="G1167" s="18">
        <f>INDEX(章节关卡!$D$4:$AA$123,掉落填表!B1167-4000,(掉落填表!E1167-1)*4+2)</f>
        <v>1603011</v>
      </c>
      <c r="H1167" s="18">
        <f t="shared" si="56"/>
        <v>1</v>
      </c>
      <c r="L1167" s="18">
        <f>INDEX(章节关卡!$D$4:$AA$123,掉落填表!B1167-4000,(掉落填表!E1167-1)*4+4)*$Y$4</f>
        <v>1</v>
      </c>
      <c r="P1167" s="18">
        <f t="shared" si="54"/>
        <v>40480004</v>
      </c>
      <c r="Q1167" s="18" t="str">
        <f>G1167&amp;"#"&amp;H1167&amp;"#"&amp;VLOOKUP(G1167,章节关卡!$AN$3:$AO$36,2,FALSE)</f>
        <v>1603011#1#16</v>
      </c>
    </row>
    <row r="1168" spans="1:17" ht="17.100000000000001" customHeight="1" x14ac:dyDescent="0.2">
      <c r="A1168" s="14">
        <v>1165</v>
      </c>
      <c r="B1168" s="14">
        <v>4049</v>
      </c>
      <c r="C1168" s="14" t="s">
        <v>2146</v>
      </c>
      <c r="D1168" s="14" t="s">
        <v>968</v>
      </c>
      <c r="E1168" s="14">
        <v>1</v>
      </c>
      <c r="F1168" s="18">
        <f t="shared" si="55"/>
        <v>10000</v>
      </c>
      <c r="G1168" s="18">
        <f>INDEX(章节关卡!$D$4:$AA$123,掉落填表!B1168-4000,(掉落填表!E1168-1)*4+2)</f>
        <v>1401002</v>
      </c>
      <c r="H1168" s="18">
        <f t="shared" si="56"/>
        <v>300</v>
      </c>
      <c r="L1168" s="18">
        <f>INDEX(章节关卡!$D$4:$AA$123,掉落填表!B1168-4000,(掉落填表!E1168-1)*4+4)*$Y$4</f>
        <v>300</v>
      </c>
      <c r="P1168" s="18">
        <f t="shared" si="54"/>
        <v>40490001</v>
      </c>
      <c r="Q1168" s="18" t="str">
        <f>G1168&amp;"#"&amp;H1168&amp;"#"&amp;VLOOKUP(G1168,章节关卡!$AN$3:$AO$36,2,FALSE)</f>
        <v>1401002#300#14</v>
      </c>
    </row>
    <row r="1169" spans="1:17" ht="17.100000000000001" customHeight="1" x14ac:dyDescent="0.2">
      <c r="A1169" s="14">
        <v>1166</v>
      </c>
      <c r="B1169" s="14">
        <v>4049</v>
      </c>
      <c r="C1169" s="14" t="s">
        <v>2147</v>
      </c>
      <c r="D1169" s="14" t="s">
        <v>968</v>
      </c>
      <c r="E1169" s="14">
        <v>2</v>
      </c>
      <c r="F1169" s="18">
        <f t="shared" si="55"/>
        <v>10000</v>
      </c>
      <c r="G1169" s="18">
        <f>INDEX(章节关卡!$D$4:$AA$123,掉落填表!B1169-4000,(掉落填表!E1169-1)*4+2)</f>
        <v>1401003</v>
      </c>
      <c r="H1169" s="18">
        <f t="shared" si="56"/>
        <v>90</v>
      </c>
      <c r="L1169" s="18">
        <f>INDEX(章节关卡!$D$4:$AA$123,掉落填表!B1169-4000,(掉落填表!E1169-1)*4+4)*$Y$4</f>
        <v>90</v>
      </c>
      <c r="P1169" s="18">
        <f t="shared" si="54"/>
        <v>40490002</v>
      </c>
      <c r="Q1169" s="18" t="str">
        <f>G1169&amp;"#"&amp;H1169&amp;"#"&amp;VLOOKUP(G1169,章节关卡!$AN$3:$AO$36,2,FALSE)</f>
        <v>1401003#90#14</v>
      </c>
    </row>
    <row r="1170" spans="1:17" ht="17.100000000000001" customHeight="1" x14ac:dyDescent="0.2">
      <c r="A1170" s="14">
        <v>1167</v>
      </c>
      <c r="B1170" s="14">
        <v>4049</v>
      </c>
      <c r="C1170" s="14" t="s">
        <v>2148</v>
      </c>
      <c r="D1170" s="14" t="s">
        <v>968</v>
      </c>
      <c r="E1170" s="14">
        <v>3</v>
      </c>
      <c r="F1170" s="18">
        <f t="shared" si="55"/>
        <v>10000</v>
      </c>
      <c r="G1170" s="18">
        <f>INDEX(章节关卡!$D$4:$AA$123,掉落填表!B1170-4000,(掉落填表!E1170-1)*4+2)</f>
        <v>1603005</v>
      </c>
      <c r="H1170" s="18">
        <f t="shared" si="56"/>
        <v>10</v>
      </c>
      <c r="L1170" s="18">
        <f>INDEX(章节关卡!$D$4:$AA$123,掉落填表!B1170-4000,(掉落填表!E1170-1)*4+4)*$Y$4</f>
        <v>10</v>
      </c>
      <c r="P1170" s="18">
        <f t="shared" si="54"/>
        <v>40490003</v>
      </c>
      <c r="Q1170" s="18" t="str">
        <f>G1170&amp;"#"&amp;H1170&amp;"#"&amp;VLOOKUP(G1170,章节关卡!$AN$3:$AO$36,2,FALSE)</f>
        <v>1603005#10#16</v>
      </c>
    </row>
    <row r="1171" spans="1:17" ht="17.100000000000001" customHeight="1" x14ac:dyDescent="0.2">
      <c r="A1171" s="14">
        <v>1168</v>
      </c>
      <c r="B1171" s="14">
        <v>4049</v>
      </c>
      <c r="C1171" s="14" t="s">
        <v>2149</v>
      </c>
      <c r="D1171" s="14" t="s">
        <v>968</v>
      </c>
      <c r="E1171" s="14">
        <v>4</v>
      </c>
      <c r="F1171" s="18">
        <f t="shared" si="55"/>
        <v>10000</v>
      </c>
      <c r="G1171" s="18">
        <f>INDEX(章节关卡!$D$4:$AA$123,掉落填表!B1171-4000,(掉落填表!E1171-1)*4+2)</f>
        <v>1603013</v>
      </c>
      <c r="H1171" s="18">
        <f t="shared" si="56"/>
        <v>1</v>
      </c>
      <c r="L1171" s="18">
        <f>INDEX(章节关卡!$D$4:$AA$123,掉落填表!B1171-4000,(掉落填表!E1171-1)*4+4)*$Y$4</f>
        <v>1</v>
      </c>
      <c r="P1171" s="18">
        <f t="shared" si="54"/>
        <v>40490004</v>
      </c>
      <c r="Q1171" s="18" t="str">
        <f>G1171&amp;"#"&amp;H1171&amp;"#"&amp;VLOOKUP(G1171,章节关卡!$AN$3:$AO$36,2,FALSE)</f>
        <v>1603013#1#16</v>
      </c>
    </row>
    <row r="1172" spans="1:17" ht="17.100000000000001" customHeight="1" x14ac:dyDescent="0.2">
      <c r="A1172" s="14">
        <v>1169</v>
      </c>
      <c r="B1172" s="14">
        <v>4050</v>
      </c>
      <c r="C1172" s="14" t="s">
        <v>2150</v>
      </c>
      <c r="D1172" s="14" t="s">
        <v>968</v>
      </c>
      <c r="E1172" s="14">
        <v>1</v>
      </c>
      <c r="F1172" s="18">
        <f t="shared" si="55"/>
        <v>10000</v>
      </c>
      <c r="G1172" s="18">
        <f>INDEX(章节关卡!$D$4:$AA$123,掉落填表!B1172-4000,(掉落填表!E1172-1)*4+2)</f>
        <v>1401002</v>
      </c>
      <c r="H1172" s="18">
        <f t="shared" si="56"/>
        <v>300</v>
      </c>
      <c r="L1172" s="18">
        <f>INDEX(章节关卡!$D$4:$AA$123,掉落填表!B1172-4000,(掉落填表!E1172-1)*4+4)*$Y$4</f>
        <v>300</v>
      </c>
      <c r="P1172" s="18">
        <f t="shared" si="54"/>
        <v>40500001</v>
      </c>
      <c r="Q1172" s="18" t="str">
        <f>G1172&amp;"#"&amp;H1172&amp;"#"&amp;VLOOKUP(G1172,章节关卡!$AN$3:$AO$36,2,FALSE)</f>
        <v>1401002#300#14</v>
      </c>
    </row>
    <row r="1173" spans="1:17" ht="17.100000000000001" customHeight="1" x14ac:dyDescent="0.2">
      <c r="A1173" s="14">
        <v>1170</v>
      </c>
      <c r="B1173" s="14">
        <v>4050</v>
      </c>
      <c r="C1173" s="14" t="s">
        <v>2151</v>
      </c>
      <c r="D1173" s="14" t="s">
        <v>968</v>
      </c>
      <c r="E1173" s="14">
        <v>2</v>
      </c>
      <c r="F1173" s="18">
        <f t="shared" si="55"/>
        <v>10000</v>
      </c>
      <c r="G1173" s="18">
        <f>INDEX(章节关卡!$D$4:$AA$123,掉落填表!B1173-4000,(掉落填表!E1173-1)*4+2)</f>
        <v>1401004</v>
      </c>
      <c r="H1173" s="18">
        <f t="shared" si="56"/>
        <v>90</v>
      </c>
      <c r="L1173" s="18">
        <f>INDEX(章节关卡!$D$4:$AA$123,掉落填表!B1173-4000,(掉落填表!E1173-1)*4+4)*$Y$4</f>
        <v>90</v>
      </c>
      <c r="P1173" s="18">
        <f t="shared" si="54"/>
        <v>40500002</v>
      </c>
      <c r="Q1173" s="18" t="str">
        <f>G1173&amp;"#"&amp;H1173&amp;"#"&amp;VLOOKUP(G1173,章节关卡!$AN$3:$AO$36,2,FALSE)</f>
        <v>1401004#90#14</v>
      </c>
    </row>
    <row r="1174" spans="1:17" ht="17.100000000000001" customHeight="1" x14ac:dyDescent="0.2">
      <c r="A1174" s="14">
        <v>1171</v>
      </c>
      <c r="B1174" s="14">
        <v>4050</v>
      </c>
      <c r="C1174" s="14" t="s">
        <v>2152</v>
      </c>
      <c r="D1174" s="14" t="s">
        <v>968</v>
      </c>
      <c r="E1174" s="14">
        <v>3</v>
      </c>
      <c r="F1174" s="18">
        <f t="shared" si="55"/>
        <v>10000</v>
      </c>
      <c r="G1174" s="18">
        <f>INDEX(章节关卡!$D$4:$AA$123,掉落填表!B1174-4000,(掉落填表!E1174-1)*4+2)</f>
        <v>1603002</v>
      </c>
      <c r="H1174" s="18">
        <f t="shared" si="56"/>
        <v>10</v>
      </c>
      <c r="L1174" s="18">
        <f>INDEX(章节关卡!$D$4:$AA$123,掉落填表!B1174-4000,(掉落填表!E1174-1)*4+4)*$Y$4</f>
        <v>10</v>
      </c>
      <c r="P1174" s="18">
        <f t="shared" si="54"/>
        <v>40500003</v>
      </c>
      <c r="Q1174" s="18" t="str">
        <f>G1174&amp;"#"&amp;H1174&amp;"#"&amp;VLOOKUP(G1174,章节关卡!$AN$3:$AO$36,2,FALSE)</f>
        <v>1603002#10#16</v>
      </c>
    </row>
    <row r="1175" spans="1:17" ht="17.100000000000001" customHeight="1" x14ac:dyDescent="0.2">
      <c r="A1175" s="14">
        <v>1172</v>
      </c>
      <c r="B1175" s="14">
        <v>4050</v>
      </c>
      <c r="C1175" s="14" t="s">
        <v>2153</v>
      </c>
      <c r="D1175" s="14" t="s">
        <v>968</v>
      </c>
      <c r="E1175" s="14">
        <v>4</v>
      </c>
      <c r="F1175" s="18">
        <f t="shared" si="55"/>
        <v>10000</v>
      </c>
      <c r="G1175" s="18">
        <f>INDEX(章节关卡!$D$4:$AA$123,掉落填表!B1175-4000,(掉落填表!E1175-1)*4+2)</f>
        <v>1603015</v>
      </c>
      <c r="H1175" s="18">
        <f t="shared" si="56"/>
        <v>1</v>
      </c>
      <c r="L1175" s="18">
        <f>INDEX(章节关卡!$D$4:$AA$123,掉落填表!B1175-4000,(掉落填表!E1175-1)*4+4)*$Y$4</f>
        <v>1</v>
      </c>
      <c r="P1175" s="18">
        <f t="shared" si="54"/>
        <v>40500004</v>
      </c>
      <c r="Q1175" s="18" t="str">
        <f>G1175&amp;"#"&amp;H1175&amp;"#"&amp;VLOOKUP(G1175,章节关卡!$AN$3:$AO$36,2,FALSE)</f>
        <v>1603015#1#16</v>
      </c>
    </row>
    <row r="1176" spans="1:17" ht="17.100000000000001" customHeight="1" x14ac:dyDescent="0.2">
      <c r="A1176" s="14">
        <v>1173</v>
      </c>
      <c r="B1176" s="14">
        <v>4051</v>
      </c>
      <c r="C1176" s="14" t="s">
        <v>2154</v>
      </c>
      <c r="D1176" s="14" t="s">
        <v>968</v>
      </c>
      <c r="E1176" s="14">
        <v>1</v>
      </c>
      <c r="F1176" s="18">
        <f t="shared" si="55"/>
        <v>10000</v>
      </c>
      <c r="G1176" s="18">
        <f>INDEX(章节关卡!$D$4:$AA$123,掉落填表!B1176-4000,(掉落填表!E1176-1)*4+2)</f>
        <v>1401002</v>
      </c>
      <c r="H1176" s="18">
        <f t="shared" si="56"/>
        <v>300</v>
      </c>
      <c r="L1176" s="18">
        <f>INDEX(章节关卡!$D$4:$AA$123,掉落填表!B1176-4000,(掉落填表!E1176-1)*4+4)*$Y$4</f>
        <v>300</v>
      </c>
      <c r="P1176" s="18">
        <f t="shared" si="54"/>
        <v>40510001</v>
      </c>
      <c r="Q1176" s="18" t="str">
        <f>G1176&amp;"#"&amp;H1176&amp;"#"&amp;VLOOKUP(G1176,章节关卡!$AN$3:$AO$36,2,FALSE)</f>
        <v>1401002#300#14</v>
      </c>
    </row>
    <row r="1177" spans="1:17" ht="17.100000000000001" customHeight="1" x14ac:dyDescent="0.2">
      <c r="A1177" s="14">
        <v>1174</v>
      </c>
      <c r="B1177" s="14">
        <v>4051</v>
      </c>
      <c r="C1177" s="14" t="s">
        <v>2155</v>
      </c>
      <c r="D1177" s="14" t="s">
        <v>968</v>
      </c>
      <c r="E1177" s="14">
        <v>2</v>
      </c>
      <c r="F1177" s="18">
        <f t="shared" si="55"/>
        <v>10000</v>
      </c>
      <c r="G1177" s="18">
        <f>INDEX(章节关卡!$D$4:$AA$123,掉落填表!B1177-4000,(掉落填表!E1177-1)*4+2)</f>
        <v>1401003</v>
      </c>
      <c r="H1177" s="18">
        <f t="shared" si="56"/>
        <v>90</v>
      </c>
      <c r="L1177" s="18">
        <f>INDEX(章节关卡!$D$4:$AA$123,掉落填表!B1177-4000,(掉落填表!E1177-1)*4+4)*$Y$4</f>
        <v>90</v>
      </c>
      <c r="P1177" s="18">
        <f t="shared" si="54"/>
        <v>40510002</v>
      </c>
      <c r="Q1177" s="18" t="str">
        <f>G1177&amp;"#"&amp;H1177&amp;"#"&amp;VLOOKUP(G1177,章节关卡!$AN$3:$AO$36,2,FALSE)</f>
        <v>1401003#90#14</v>
      </c>
    </row>
    <row r="1178" spans="1:17" ht="17.100000000000001" customHeight="1" x14ac:dyDescent="0.2">
      <c r="A1178" s="14">
        <v>1175</v>
      </c>
      <c r="B1178" s="14">
        <v>4051</v>
      </c>
      <c r="C1178" s="14" t="s">
        <v>2156</v>
      </c>
      <c r="D1178" s="14" t="s">
        <v>968</v>
      </c>
      <c r="E1178" s="14">
        <v>3</v>
      </c>
      <c r="F1178" s="18">
        <f t="shared" si="55"/>
        <v>10000</v>
      </c>
      <c r="G1178" s="18">
        <f>INDEX(章节关卡!$D$4:$AA$123,掉落填表!B1178-4000,(掉落填表!E1178-1)*4+2)</f>
        <v>1603005</v>
      </c>
      <c r="H1178" s="18">
        <f t="shared" si="56"/>
        <v>10</v>
      </c>
      <c r="L1178" s="18">
        <f>INDEX(章节关卡!$D$4:$AA$123,掉落填表!B1178-4000,(掉落填表!E1178-1)*4+4)*$Y$4</f>
        <v>10</v>
      </c>
      <c r="P1178" s="18">
        <f t="shared" si="54"/>
        <v>40510003</v>
      </c>
      <c r="Q1178" s="18" t="str">
        <f>G1178&amp;"#"&amp;H1178&amp;"#"&amp;VLOOKUP(G1178,章节关卡!$AN$3:$AO$36,2,FALSE)</f>
        <v>1603005#10#16</v>
      </c>
    </row>
    <row r="1179" spans="1:17" ht="17.100000000000001" customHeight="1" x14ac:dyDescent="0.2">
      <c r="A1179" s="14">
        <v>1176</v>
      </c>
      <c r="B1179" s="14">
        <v>4051</v>
      </c>
      <c r="C1179" s="14" t="s">
        <v>2157</v>
      </c>
      <c r="D1179" s="14" t="s">
        <v>968</v>
      </c>
      <c r="E1179" s="14">
        <v>4</v>
      </c>
      <c r="F1179" s="18">
        <f t="shared" si="55"/>
        <v>10000</v>
      </c>
      <c r="G1179" s="18">
        <f>INDEX(章节关卡!$D$4:$AA$123,掉落填表!B1179-4000,(掉落填表!E1179-1)*4+2)</f>
        <v>1603007</v>
      </c>
      <c r="H1179" s="18">
        <f t="shared" si="56"/>
        <v>1</v>
      </c>
      <c r="L1179" s="18">
        <f>INDEX(章节关卡!$D$4:$AA$123,掉落填表!B1179-4000,(掉落填表!E1179-1)*4+4)*$Y$4</f>
        <v>1</v>
      </c>
      <c r="P1179" s="18">
        <f t="shared" si="54"/>
        <v>40510004</v>
      </c>
      <c r="Q1179" s="18" t="str">
        <f>G1179&amp;"#"&amp;H1179&amp;"#"&amp;VLOOKUP(G1179,章节关卡!$AN$3:$AO$36,2,FALSE)</f>
        <v>1603007#1#16</v>
      </c>
    </row>
    <row r="1180" spans="1:17" ht="17.100000000000001" customHeight="1" x14ac:dyDescent="0.2">
      <c r="A1180" s="14">
        <v>1177</v>
      </c>
      <c r="B1180" s="14">
        <v>4052</v>
      </c>
      <c r="C1180" s="14" t="s">
        <v>2158</v>
      </c>
      <c r="D1180" s="14" t="s">
        <v>968</v>
      </c>
      <c r="E1180" s="14">
        <v>1</v>
      </c>
      <c r="F1180" s="18">
        <f t="shared" si="55"/>
        <v>10000</v>
      </c>
      <c r="G1180" s="18">
        <f>INDEX(章节关卡!$D$4:$AA$123,掉落填表!B1180-4000,(掉落填表!E1180-1)*4+2)</f>
        <v>1401002</v>
      </c>
      <c r="H1180" s="18">
        <f t="shared" si="56"/>
        <v>300</v>
      </c>
      <c r="L1180" s="18">
        <f>INDEX(章节关卡!$D$4:$AA$123,掉落填表!B1180-4000,(掉落填表!E1180-1)*4+4)*$Y$4</f>
        <v>300</v>
      </c>
      <c r="P1180" s="18">
        <f t="shared" si="54"/>
        <v>40520001</v>
      </c>
      <c r="Q1180" s="18" t="str">
        <f>G1180&amp;"#"&amp;H1180&amp;"#"&amp;VLOOKUP(G1180,章节关卡!$AN$3:$AO$36,2,FALSE)</f>
        <v>1401002#300#14</v>
      </c>
    </row>
    <row r="1181" spans="1:17" ht="17.100000000000001" customHeight="1" x14ac:dyDescent="0.2">
      <c r="A1181" s="14">
        <v>1178</v>
      </c>
      <c r="B1181" s="14">
        <v>4052</v>
      </c>
      <c r="C1181" s="14" t="s">
        <v>2159</v>
      </c>
      <c r="D1181" s="14" t="s">
        <v>968</v>
      </c>
      <c r="E1181" s="14">
        <v>2</v>
      </c>
      <c r="F1181" s="18">
        <f t="shared" si="55"/>
        <v>10000</v>
      </c>
      <c r="G1181" s="18">
        <f>INDEX(章节关卡!$D$4:$AA$123,掉落填表!B1181-4000,(掉落填表!E1181-1)*4+2)</f>
        <v>1401004</v>
      </c>
      <c r="H1181" s="18">
        <f t="shared" si="56"/>
        <v>90</v>
      </c>
      <c r="L1181" s="18">
        <f>INDEX(章节关卡!$D$4:$AA$123,掉落填表!B1181-4000,(掉落填表!E1181-1)*4+4)*$Y$4</f>
        <v>90</v>
      </c>
      <c r="P1181" s="18">
        <f t="shared" si="54"/>
        <v>40520002</v>
      </c>
      <c r="Q1181" s="18" t="str">
        <f>G1181&amp;"#"&amp;H1181&amp;"#"&amp;VLOOKUP(G1181,章节关卡!$AN$3:$AO$36,2,FALSE)</f>
        <v>1401004#90#14</v>
      </c>
    </row>
    <row r="1182" spans="1:17" ht="17.100000000000001" customHeight="1" x14ac:dyDescent="0.2">
      <c r="A1182" s="14">
        <v>1179</v>
      </c>
      <c r="B1182" s="14">
        <v>4052</v>
      </c>
      <c r="C1182" s="14" t="s">
        <v>2160</v>
      </c>
      <c r="D1182" s="14" t="s">
        <v>968</v>
      </c>
      <c r="E1182" s="14">
        <v>3</v>
      </c>
      <c r="F1182" s="18">
        <f t="shared" si="55"/>
        <v>10000</v>
      </c>
      <c r="G1182" s="18">
        <f>INDEX(章节关卡!$D$4:$AA$123,掉落填表!B1182-4000,(掉落填表!E1182-1)*4+2)</f>
        <v>1603002</v>
      </c>
      <c r="H1182" s="18">
        <f t="shared" si="56"/>
        <v>10</v>
      </c>
      <c r="L1182" s="18">
        <f>INDEX(章节关卡!$D$4:$AA$123,掉落填表!B1182-4000,(掉落填表!E1182-1)*4+4)*$Y$4</f>
        <v>10</v>
      </c>
      <c r="P1182" s="18">
        <f t="shared" si="54"/>
        <v>40520003</v>
      </c>
      <c r="Q1182" s="18" t="str">
        <f>G1182&amp;"#"&amp;H1182&amp;"#"&amp;VLOOKUP(G1182,章节关卡!$AN$3:$AO$36,2,FALSE)</f>
        <v>1603002#10#16</v>
      </c>
    </row>
    <row r="1183" spans="1:17" ht="17.100000000000001" customHeight="1" x14ac:dyDescent="0.2">
      <c r="A1183" s="14">
        <v>1180</v>
      </c>
      <c r="B1183" s="14">
        <v>4052</v>
      </c>
      <c r="C1183" s="14" t="s">
        <v>2161</v>
      </c>
      <c r="D1183" s="14" t="s">
        <v>968</v>
      </c>
      <c r="E1183" s="14">
        <v>4</v>
      </c>
      <c r="F1183" s="18">
        <f t="shared" si="55"/>
        <v>10000</v>
      </c>
      <c r="G1183" s="18">
        <f>INDEX(章节关卡!$D$4:$AA$123,掉落填表!B1183-4000,(掉落填表!E1183-1)*4+2)</f>
        <v>1603009</v>
      </c>
      <c r="H1183" s="18">
        <f t="shared" si="56"/>
        <v>1</v>
      </c>
      <c r="L1183" s="18">
        <f>INDEX(章节关卡!$D$4:$AA$123,掉落填表!B1183-4000,(掉落填表!E1183-1)*4+4)*$Y$4</f>
        <v>1</v>
      </c>
      <c r="P1183" s="18">
        <f t="shared" si="54"/>
        <v>40520004</v>
      </c>
      <c r="Q1183" s="18" t="str">
        <f>G1183&amp;"#"&amp;H1183&amp;"#"&amp;VLOOKUP(G1183,章节关卡!$AN$3:$AO$36,2,FALSE)</f>
        <v>1603009#1#16</v>
      </c>
    </row>
    <row r="1184" spans="1:17" ht="17.100000000000001" customHeight="1" x14ac:dyDescent="0.2">
      <c r="A1184" s="14">
        <v>1181</v>
      </c>
      <c r="B1184" s="14">
        <v>4053</v>
      </c>
      <c r="C1184" s="14" t="s">
        <v>2162</v>
      </c>
      <c r="D1184" s="14" t="s">
        <v>968</v>
      </c>
      <c r="E1184" s="14">
        <v>1</v>
      </c>
      <c r="F1184" s="18">
        <f t="shared" si="55"/>
        <v>10000</v>
      </c>
      <c r="G1184" s="18">
        <f>INDEX(章节关卡!$D$4:$AA$123,掉落填表!B1184-4000,(掉落填表!E1184-1)*4+2)</f>
        <v>1401002</v>
      </c>
      <c r="H1184" s="18">
        <f t="shared" si="56"/>
        <v>300</v>
      </c>
      <c r="L1184" s="18">
        <f>INDEX(章节关卡!$D$4:$AA$123,掉落填表!B1184-4000,(掉落填表!E1184-1)*4+4)*$Y$4</f>
        <v>300</v>
      </c>
      <c r="P1184" s="18">
        <f t="shared" si="54"/>
        <v>40530001</v>
      </c>
      <c r="Q1184" s="18" t="str">
        <f>G1184&amp;"#"&amp;H1184&amp;"#"&amp;VLOOKUP(G1184,章节关卡!$AN$3:$AO$36,2,FALSE)</f>
        <v>1401002#300#14</v>
      </c>
    </row>
    <row r="1185" spans="1:17" ht="17.100000000000001" customHeight="1" x14ac:dyDescent="0.2">
      <c r="A1185" s="14">
        <v>1182</v>
      </c>
      <c r="B1185" s="14">
        <v>4053</v>
      </c>
      <c r="C1185" s="14" t="s">
        <v>2163</v>
      </c>
      <c r="D1185" s="14" t="s">
        <v>968</v>
      </c>
      <c r="E1185" s="14">
        <v>2</v>
      </c>
      <c r="F1185" s="18">
        <f t="shared" si="55"/>
        <v>10000</v>
      </c>
      <c r="G1185" s="18">
        <f>INDEX(章节关卡!$D$4:$AA$123,掉落填表!B1185-4000,(掉落填表!E1185-1)*4+2)</f>
        <v>1603007</v>
      </c>
      <c r="H1185" s="18">
        <f t="shared" si="56"/>
        <v>1</v>
      </c>
      <c r="L1185" s="18">
        <f>INDEX(章节关卡!$D$4:$AA$123,掉落填表!B1185-4000,(掉落填表!E1185-1)*4+4)*$Y$4</f>
        <v>1</v>
      </c>
      <c r="P1185" s="18">
        <f t="shared" si="54"/>
        <v>40530002</v>
      </c>
      <c r="Q1185" s="18" t="str">
        <f>G1185&amp;"#"&amp;H1185&amp;"#"&amp;VLOOKUP(G1185,章节关卡!$AN$3:$AO$36,2,FALSE)</f>
        <v>1603007#1#16</v>
      </c>
    </row>
    <row r="1186" spans="1:17" ht="17.100000000000001" customHeight="1" x14ac:dyDescent="0.2">
      <c r="A1186" s="14">
        <v>1183</v>
      </c>
      <c r="B1186" s="14">
        <v>4053</v>
      </c>
      <c r="C1186" s="14" t="s">
        <v>2164</v>
      </c>
      <c r="D1186" s="14" t="s">
        <v>968</v>
      </c>
      <c r="E1186" s="14">
        <v>3</v>
      </c>
      <c r="F1186" s="18">
        <f t="shared" si="55"/>
        <v>10000</v>
      </c>
      <c r="G1186" s="18">
        <f>INDEX(章节关卡!$D$4:$AA$123,掉落填表!B1186-4000,(掉落填表!E1186-1)*4+2)</f>
        <v>1603009</v>
      </c>
      <c r="H1186" s="18">
        <f t="shared" si="56"/>
        <v>1</v>
      </c>
      <c r="L1186" s="18">
        <f>INDEX(章节关卡!$D$4:$AA$123,掉落填表!B1186-4000,(掉落填表!E1186-1)*4+4)*$Y$4</f>
        <v>1</v>
      </c>
      <c r="P1186" s="18">
        <f t="shared" si="54"/>
        <v>40530003</v>
      </c>
      <c r="Q1186" s="18" t="str">
        <f>G1186&amp;"#"&amp;H1186&amp;"#"&amp;VLOOKUP(G1186,章节关卡!$AN$3:$AO$36,2,FALSE)</f>
        <v>1603009#1#16</v>
      </c>
    </row>
    <row r="1187" spans="1:17" ht="17.100000000000001" customHeight="1" x14ac:dyDescent="0.2">
      <c r="A1187" s="14">
        <v>1184</v>
      </c>
      <c r="B1187" s="14">
        <v>4053</v>
      </c>
      <c r="C1187" s="14" t="s">
        <v>2165</v>
      </c>
      <c r="D1187" s="14" t="s">
        <v>968</v>
      </c>
      <c r="E1187" s="14">
        <v>4</v>
      </c>
      <c r="F1187" s="18">
        <f t="shared" si="55"/>
        <v>10000</v>
      </c>
      <c r="G1187" s="18">
        <f>INDEX(章节关卡!$D$4:$AA$123,掉落填表!B1187-4000,(掉落填表!E1187-1)*4+2)</f>
        <v>1603011</v>
      </c>
      <c r="H1187" s="18">
        <f t="shared" si="56"/>
        <v>1</v>
      </c>
      <c r="L1187" s="18">
        <f>INDEX(章节关卡!$D$4:$AA$123,掉落填表!B1187-4000,(掉落填表!E1187-1)*4+4)*$Y$4</f>
        <v>1</v>
      </c>
      <c r="P1187" s="18">
        <f t="shared" si="54"/>
        <v>40530004</v>
      </c>
      <c r="Q1187" s="18" t="str">
        <f>G1187&amp;"#"&amp;H1187&amp;"#"&amp;VLOOKUP(G1187,章节关卡!$AN$3:$AO$36,2,FALSE)</f>
        <v>1603011#1#16</v>
      </c>
    </row>
    <row r="1188" spans="1:17" ht="17.100000000000001" customHeight="1" x14ac:dyDescent="0.2">
      <c r="A1188" s="14">
        <v>1185</v>
      </c>
      <c r="B1188" s="14">
        <v>4054</v>
      </c>
      <c r="C1188" s="14" t="s">
        <v>2166</v>
      </c>
      <c r="D1188" s="14" t="s">
        <v>968</v>
      </c>
      <c r="E1188" s="14">
        <v>1</v>
      </c>
      <c r="F1188" s="18">
        <f t="shared" si="55"/>
        <v>10000</v>
      </c>
      <c r="G1188" s="18">
        <f>INDEX(章节关卡!$D$4:$AA$123,掉落填表!B1188-4000,(掉落填表!E1188-1)*4+2)</f>
        <v>1401002</v>
      </c>
      <c r="H1188" s="18">
        <f t="shared" si="56"/>
        <v>300</v>
      </c>
      <c r="L1188" s="18">
        <f>INDEX(章节关卡!$D$4:$AA$123,掉落填表!B1188-4000,(掉落填表!E1188-1)*4+4)*$Y$4</f>
        <v>300</v>
      </c>
      <c r="P1188" s="18">
        <f t="shared" si="54"/>
        <v>40540001</v>
      </c>
      <c r="Q1188" s="18" t="str">
        <f>G1188&amp;"#"&amp;H1188&amp;"#"&amp;VLOOKUP(G1188,章节关卡!$AN$3:$AO$36,2,FALSE)</f>
        <v>1401002#300#14</v>
      </c>
    </row>
    <row r="1189" spans="1:17" ht="17.100000000000001" customHeight="1" x14ac:dyDescent="0.2">
      <c r="A1189" s="14">
        <v>1186</v>
      </c>
      <c r="B1189" s="14">
        <v>4054</v>
      </c>
      <c r="C1189" s="14" t="s">
        <v>2167</v>
      </c>
      <c r="D1189" s="14" t="s">
        <v>968</v>
      </c>
      <c r="E1189" s="14">
        <v>2</v>
      </c>
      <c r="F1189" s="18">
        <f t="shared" si="55"/>
        <v>10000</v>
      </c>
      <c r="G1189" s="18">
        <f>INDEX(章节关卡!$D$4:$AA$123,掉落填表!B1189-4000,(掉落填表!E1189-1)*4+2)</f>
        <v>1401003</v>
      </c>
      <c r="H1189" s="18">
        <f t="shared" si="56"/>
        <v>90</v>
      </c>
      <c r="L1189" s="18">
        <f>INDEX(章节关卡!$D$4:$AA$123,掉落填表!B1189-4000,(掉落填表!E1189-1)*4+4)*$Y$4</f>
        <v>90</v>
      </c>
      <c r="P1189" s="18">
        <f t="shared" si="54"/>
        <v>40540002</v>
      </c>
      <c r="Q1189" s="18" t="str">
        <f>G1189&amp;"#"&amp;H1189&amp;"#"&amp;VLOOKUP(G1189,章节关卡!$AN$3:$AO$36,2,FALSE)</f>
        <v>1401003#90#14</v>
      </c>
    </row>
    <row r="1190" spans="1:17" ht="17.100000000000001" customHeight="1" x14ac:dyDescent="0.2">
      <c r="A1190" s="14">
        <v>1187</v>
      </c>
      <c r="B1190" s="14">
        <v>4054</v>
      </c>
      <c r="C1190" s="14" t="s">
        <v>2168</v>
      </c>
      <c r="D1190" s="14" t="s">
        <v>968</v>
      </c>
      <c r="E1190" s="14">
        <v>3</v>
      </c>
      <c r="F1190" s="18">
        <f t="shared" si="55"/>
        <v>10000</v>
      </c>
      <c r="G1190" s="18">
        <f>INDEX(章节关卡!$D$4:$AA$123,掉落填表!B1190-4000,(掉落填表!E1190-1)*4+2)</f>
        <v>1603005</v>
      </c>
      <c r="H1190" s="18">
        <f t="shared" si="56"/>
        <v>10</v>
      </c>
      <c r="L1190" s="18">
        <f>INDEX(章节关卡!$D$4:$AA$123,掉落填表!B1190-4000,(掉落填表!E1190-1)*4+4)*$Y$4</f>
        <v>10</v>
      </c>
      <c r="P1190" s="18">
        <f t="shared" si="54"/>
        <v>40540003</v>
      </c>
      <c r="Q1190" s="18" t="str">
        <f>G1190&amp;"#"&amp;H1190&amp;"#"&amp;VLOOKUP(G1190,章节关卡!$AN$3:$AO$36,2,FALSE)</f>
        <v>1603005#10#16</v>
      </c>
    </row>
    <row r="1191" spans="1:17" ht="17.100000000000001" customHeight="1" x14ac:dyDescent="0.2">
      <c r="A1191" s="14">
        <v>1188</v>
      </c>
      <c r="B1191" s="14">
        <v>4054</v>
      </c>
      <c r="C1191" s="14" t="s">
        <v>2169</v>
      </c>
      <c r="D1191" s="14" t="s">
        <v>968</v>
      </c>
      <c r="E1191" s="14">
        <v>4</v>
      </c>
      <c r="F1191" s="18">
        <f t="shared" si="55"/>
        <v>10000</v>
      </c>
      <c r="G1191" s="18">
        <f>INDEX(章节关卡!$D$4:$AA$123,掉落填表!B1191-4000,(掉落填表!E1191-1)*4+2)</f>
        <v>1603013</v>
      </c>
      <c r="H1191" s="18">
        <f t="shared" si="56"/>
        <v>1</v>
      </c>
      <c r="L1191" s="18">
        <f>INDEX(章节关卡!$D$4:$AA$123,掉落填表!B1191-4000,(掉落填表!E1191-1)*4+4)*$Y$4</f>
        <v>1</v>
      </c>
      <c r="P1191" s="18">
        <f t="shared" si="54"/>
        <v>40540004</v>
      </c>
      <c r="Q1191" s="18" t="str">
        <f>G1191&amp;"#"&amp;H1191&amp;"#"&amp;VLOOKUP(G1191,章节关卡!$AN$3:$AO$36,2,FALSE)</f>
        <v>1603013#1#16</v>
      </c>
    </row>
    <row r="1192" spans="1:17" ht="17.100000000000001" customHeight="1" x14ac:dyDescent="0.2">
      <c r="A1192" s="14">
        <v>1189</v>
      </c>
      <c r="B1192" s="14">
        <v>4055</v>
      </c>
      <c r="C1192" s="14" t="s">
        <v>2170</v>
      </c>
      <c r="D1192" s="14" t="s">
        <v>968</v>
      </c>
      <c r="E1192" s="14">
        <v>1</v>
      </c>
      <c r="F1192" s="18">
        <f t="shared" si="55"/>
        <v>10000</v>
      </c>
      <c r="G1192" s="18">
        <f>INDEX(章节关卡!$D$4:$AA$123,掉落填表!B1192-4000,(掉落填表!E1192-1)*4+2)</f>
        <v>1401002</v>
      </c>
      <c r="H1192" s="18">
        <f t="shared" si="56"/>
        <v>300</v>
      </c>
      <c r="L1192" s="18">
        <f>INDEX(章节关卡!$D$4:$AA$123,掉落填表!B1192-4000,(掉落填表!E1192-1)*4+4)*$Y$4</f>
        <v>300</v>
      </c>
      <c r="P1192" s="18">
        <f t="shared" si="54"/>
        <v>40550001</v>
      </c>
      <c r="Q1192" s="18" t="str">
        <f>G1192&amp;"#"&amp;H1192&amp;"#"&amp;VLOOKUP(G1192,章节关卡!$AN$3:$AO$36,2,FALSE)</f>
        <v>1401002#300#14</v>
      </c>
    </row>
    <row r="1193" spans="1:17" ht="17.100000000000001" customHeight="1" x14ac:dyDescent="0.2">
      <c r="A1193" s="14">
        <v>1190</v>
      </c>
      <c r="B1193" s="14">
        <v>4055</v>
      </c>
      <c r="C1193" s="14" t="s">
        <v>2171</v>
      </c>
      <c r="D1193" s="14" t="s">
        <v>968</v>
      </c>
      <c r="E1193" s="14">
        <v>2</v>
      </c>
      <c r="F1193" s="18">
        <f t="shared" si="55"/>
        <v>10000</v>
      </c>
      <c r="G1193" s="18">
        <f>INDEX(章节关卡!$D$4:$AA$123,掉落填表!B1193-4000,(掉落填表!E1193-1)*4+2)</f>
        <v>1401004</v>
      </c>
      <c r="H1193" s="18">
        <f t="shared" si="56"/>
        <v>90</v>
      </c>
      <c r="L1193" s="18">
        <f>INDEX(章节关卡!$D$4:$AA$123,掉落填表!B1193-4000,(掉落填表!E1193-1)*4+4)*$Y$4</f>
        <v>90</v>
      </c>
      <c r="P1193" s="18">
        <f t="shared" si="54"/>
        <v>40550002</v>
      </c>
      <c r="Q1193" s="18" t="str">
        <f>G1193&amp;"#"&amp;H1193&amp;"#"&amp;VLOOKUP(G1193,章节关卡!$AN$3:$AO$36,2,FALSE)</f>
        <v>1401004#90#14</v>
      </c>
    </row>
    <row r="1194" spans="1:17" ht="17.100000000000001" customHeight="1" x14ac:dyDescent="0.2">
      <c r="A1194" s="14">
        <v>1191</v>
      </c>
      <c r="B1194" s="14">
        <v>4055</v>
      </c>
      <c r="C1194" s="14" t="s">
        <v>2172</v>
      </c>
      <c r="D1194" s="14" t="s">
        <v>968</v>
      </c>
      <c r="E1194" s="14">
        <v>3</v>
      </c>
      <c r="F1194" s="18">
        <f t="shared" si="55"/>
        <v>10000</v>
      </c>
      <c r="G1194" s="18">
        <f>INDEX(章节关卡!$D$4:$AA$123,掉落填表!B1194-4000,(掉落填表!E1194-1)*4+2)</f>
        <v>1603002</v>
      </c>
      <c r="H1194" s="18">
        <f t="shared" si="56"/>
        <v>10</v>
      </c>
      <c r="L1194" s="18">
        <f>INDEX(章节关卡!$D$4:$AA$123,掉落填表!B1194-4000,(掉落填表!E1194-1)*4+4)*$Y$4</f>
        <v>10</v>
      </c>
      <c r="P1194" s="18">
        <f t="shared" si="54"/>
        <v>40550003</v>
      </c>
      <c r="Q1194" s="18" t="str">
        <f>G1194&amp;"#"&amp;H1194&amp;"#"&amp;VLOOKUP(G1194,章节关卡!$AN$3:$AO$36,2,FALSE)</f>
        <v>1603002#10#16</v>
      </c>
    </row>
    <row r="1195" spans="1:17" ht="17.100000000000001" customHeight="1" x14ac:dyDescent="0.2">
      <c r="A1195" s="14">
        <v>1192</v>
      </c>
      <c r="B1195" s="14">
        <v>4055</v>
      </c>
      <c r="C1195" s="14" t="s">
        <v>2173</v>
      </c>
      <c r="D1195" s="14" t="s">
        <v>968</v>
      </c>
      <c r="E1195" s="14">
        <v>4</v>
      </c>
      <c r="F1195" s="18">
        <f t="shared" si="55"/>
        <v>10000</v>
      </c>
      <c r="G1195" s="18">
        <f>INDEX(章节关卡!$D$4:$AA$123,掉落填表!B1195-4000,(掉落填表!E1195-1)*4+2)</f>
        <v>1603015</v>
      </c>
      <c r="H1195" s="18">
        <f t="shared" si="56"/>
        <v>1</v>
      </c>
      <c r="L1195" s="18">
        <f>INDEX(章节关卡!$D$4:$AA$123,掉落填表!B1195-4000,(掉落填表!E1195-1)*4+4)*$Y$4</f>
        <v>1</v>
      </c>
      <c r="P1195" s="18">
        <f t="shared" si="54"/>
        <v>40550004</v>
      </c>
      <c r="Q1195" s="18" t="str">
        <f>G1195&amp;"#"&amp;H1195&amp;"#"&amp;VLOOKUP(G1195,章节关卡!$AN$3:$AO$36,2,FALSE)</f>
        <v>1603015#1#16</v>
      </c>
    </row>
    <row r="1196" spans="1:17" ht="17.100000000000001" customHeight="1" x14ac:dyDescent="0.2">
      <c r="A1196" s="14">
        <v>1193</v>
      </c>
      <c r="B1196" s="14">
        <v>4056</v>
      </c>
      <c r="C1196" s="14" t="s">
        <v>2174</v>
      </c>
      <c r="D1196" s="14" t="s">
        <v>968</v>
      </c>
      <c r="E1196" s="14">
        <v>1</v>
      </c>
      <c r="F1196" s="18">
        <f t="shared" si="55"/>
        <v>10000</v>
      </c>
      <c r="G1196" s="18">
        <f>INDEX(章节关卡!$D$4:$AA$123,掉落填表!B1196-4000,(掉落填表!E1196-1)*4+2)</f>
        <v>1401002</v>
      </c>
      <c r="H1196" s="18">
        <f t="shared" si="56"/>
        <v>300</v>
      </c>
      <c r="L1196" s="18">
        <f>INDEX(章节关卡!$D$4:$AA$123,掉落填表!B1196-4000,(掉落填表!E1196-1)*4+4)*$Y$4</f>
        <v>300</v>
      </c>
      <c r="P1196" s="18">
        <f t="shared" si="54"/>
        <v>40560001</v>
      </c>
      <c r="Q1196" s="18" t="str">
        <f>G1196&amp;"#"&amp;H1196&amp;"#"&amp;VLOOKUP(G1196,章节关卡!$AN$3:$AO$36,2,FALSE)</f>
        <v>1401002#300#14</v>
      </c>
    </row>
    <row r="1197" spans="1:17" ht="17.100000000000001" customHeight="1" x14ac:dyDescent="0.2">
      <c r="A1197" s="14">
        <v>1194</v>
      </c>
      <c r="B1197" s="14">
        <v>4056</v>
      </c>
      <c r="C1197" s="14" t="s">
        <v>2175</v>
      </c>
      <c r="D1197" s="14" t="s">
        <v>968</v>
      </c>
      <c r="E1197" s="14">
        <v>2</v>
      </c>
      <c r="F1197" s="18">
        <f t="shared" si="55"/>
        <v>10000</v>
      </c>
      <c r="G1197" s="18">
        <f>INDEX(章节关卡!$D$4:$AA$123,掉落填表!B1197-4000,(掉落填表!E1197-1)*4+2)</f>
        <v>1401003</v>
      </c>
      <c r="H1197" s="18">
        <f t="shared" si="56"/>
        <v>90</v>
      </c>
      <c r="L1197" s="18">
        <f>INDEX(章节关卡!$D$4:$AA$123,掉落填表!B1197-4000,(掉落填表!E1197-1)*4+4)*$Y$4</f>
        <v>90</v>
      </c>
      <c r="P1197" s="18">
        <f t="shared" si="54"/>
        <v>40560002</v>
      </c>
      <c r="Q1197" s="18" t="str">
        <f>G1197&amp;"#"&amp;H1197&amp;"#"&amp;VLOOKUP(G1197,章节关卡!$AN$3:$AO$36,2,FALSE)</f>
        <v>1401003#90#14</v>
      </c>
    </row>
    <row r="1198" spans="1:17" ht="17.100000000000001" customHeight="1" x14ac:dyDescent="0.2">
      <c r="A1198" s="14">
        <v>1195</v>
      </c>
      <c r="B1198" s="14">
        <v>4056</v>
      </c>
      <c r="C1198" s="14" t="s">
        <v>2176</v>
      </c>
      <c r="D1198" s="14" t="s">
        <v>968</v>
      </c>
      <c r="E1198" s="14">
        <v>3</v>
      </c>
      <c r="F1198" s="18">
        <f t="shared" si="55"/>
        <v>10000</v>
      </c>
      <c r="G1198" s="18">
        <f>INDEX(章节关卡!$D$4:$AA$123,掉落填表!B1198-4000,(掉落填表!E1198-1)*4+2)</f>
        <v>1603005</v>
      </c>
      <c r="H1198" s="18">
        <f t="shared" si="56"/>
        <v>10</v>
      </c>
      <c r="L1198" s="18">
        <f>INDEX(章节关卡!$D$4:$AA$123,掉落填表!B1198-4000,(掉落填表!E1198-1)*4+4)*$Y$4</f>
        <v>10</v>
      </c>
      <c r="P1198" s="18">
        <f t="shared" si="54"/>
        <v>40560003</v>
      </c>
      <c r="Q1198" s="18" t="str">
        <f>G1198&amp;"#"&amp;H1198&amp;"#"&amp;VLOOKUP(G1198,章节关卡!$AN$3:$AO$36,2,FALSE)</f>
        <v>1603005#10#16</v>
      </c>
    </row>
    <row r="1199" spans="1:17" ht="17.100000000000001" customHeight="1" x14ac:dyDescent="0.2">
      <c r="A1199" s="14">
        <v>1196</v>
      </c>
      <c r="B1199" s="14">
        <v>4056</v>
      </c>
      <c r="C1199" s="14" t="s">
        <v>2177</v>
      </c>
      <c r="D1199" s="14" t="s">
        <v>968</v>
      </c>
      <c r="E1199" s="14">
        <v>4</v>
      </c>
      <c r="F1199" s="18">
        <f t="shared" si="55"/>
        <v>10000</v>
      </c>
      <c r="G1199" s="18">
        <f>INDEX(章节关卡!$D$4:$AA$123,掉落填表!B1199-4000,(掉落填表!E1199-1)*4+2)</f>
        <v>1603007</v>
      </c>
      <c r="H1199" s="18">
        <f t="shared" si="56"/>
        <v>1</v>
      </c>
      <c r="L1199" s="18">
        <f>INDEX(章节关卡!$D$4:$AA$123,掉落填表!B1199-4000,(掉落填表!E1199-1)*4+4)*$Y$4</f>
        <v>1</v>
      </c>
      <c r="P1199" s="18">
        <f t="shared" si="54"/>
        <v>40560004</v>
      </c>
      <c r="Q1199" s="18" t="str">
        <f>G1199&amp;"#"&amp;H1199&amp;"#"&amp;VLOOKUP(G1199,章节关卡!$AN$3:$AO$36,2,FALSE)</f>
        <v>1603007#1#16</v>
      </c>
    </row>
    <row r="1200" spans="1:17" ht="17.100000000000001" customHeight="1" x14ac:dyDescent="0.2">
      <c r="A1200" s="14">
        <v>1197</v>
      </c>
      <c r="B1200" s="14">
        <v>4057</v>
      </c>
      <c r="C1200" s="14" t="s">
        <v>2178</v>
      </c>
      <c r="D1200" s="14" t="s">
        <v>968</v>
      </c>
      <c r="E1200" s="14">
        <v>1</v>
      </c>
      <c r="F1200" s="18">
        <f t="shared" si="55"/>
        <v>10000</v>
      </c>
      <c r="G1200" s="18">
        <f>INDEX(章节关卡!$D$4:$AA$123,掉落填表!B1200-4000,(掉落填表!E1200-1)*4+2)</f>
        <v>1401002</v>
      </c>
      <c r="H1200" s="18">
        <f t="shared" si="56"/>
        <v>300</v>
      </c>
      <c r="L1200" s="18">
        <f>INDEX(章节关卡!$D$4:$AA$123,掉落填表!B1200-4000,(掉落填表!E1200-1)*4+4)*$Y$4</f>
        <v>300</v>
      </c>
      <c r="P1200" s="18">
        <f t="shared" si="54"/>
        <v>40570001</v>
      </c>
      <c r="Q1200" s="18" t="str">
        <f>G1200&amp;"#"&amp;H1200&amp;"#"&amp;VLOOKUP(G1200,章节关卡!$AN$3:$AO$36,2,FALSE)</f>
        <v>1401002#300#14</v>
      </c>
    </row>
    <row r="1201" spans="1:17" ht="17.100000000000001" customHeight="1" x14ac:dyDescent="0.2">
      <c r="A1201" s="14">
        <v>1198</v>
      </c>
      <c r="B1201" s="14">
        <v>4057</v>
      </c>
      <c r="C1201" s="14" t="s">
        <v>2179</v>
      </c>
      <c r="D1201" s="14" t="s">
        <v>968</v>
      </c>
      <c r="E1201" s="14">
        <v>2</v>
      </c>
      <c r="F1201" s="18">
        <f t="shared" si="55"/>
        <v>10000</v>
      </c>
      <c r="G1201" s="18">
        <f>INDEX(章节关卡!$D$4:$AA$123,掉落填表!B1201-4000,(掉落填表!E1201-1)*4+2)</f>
        <v>1401004</v>
      </c>
      <c r="H1201" s="18">
        <f t="shared" si="56"/>
        <v>90</v>
      </c>
      <c r="L1201" s="18">
        <f>INDEX(章节关卡!$D$4:$AA$123,掉落填表!B1201-4000,(掉落填表!E1201-1)*4+4)*$Y$4</f>
        <v>90</v>
      </c>
      <c r="P1201" s="18">
        <f t="shared" si="54"/>
        <v>40570002</v>
      </c>
      <c r="Q1201" s="18" t="str">
        <f>G1201&amp;"#"&amp;H1201&amp;"#"&amp;VLOOKUP(G1201,章节关卡!$AN$3:$AO$36,2,FALSE)</f>
        <v>1401004#90#14</v>
      </c>
    </row>
    <row r="1202" spans="1:17" ht="17.100000000000001" customHeight="1" x14ac:dyDescent="0.2">
      <c r="A1202" s="14">
        <v>1199</v>
      </c>
      <c r="B1202" s="14">
        <v>4057</v>
      </c>
      <c r="C1202" s="14" t="s">
        <v>2180</v>
      </c>
      <c r="D1202" s="14" t="s">
        <v>968</v>
      </c>
      <c r="E1202" s="14">
        <v>3</v>
      </c>
      <c r="F1202" s="18">
        <f t="shared" si="55"/>
        <v>10000</v>
      </c>
      <c r="G1202" s="18">
        <f>INDEX(章节关卡!$D$4:$AA$123,掉落填表!B1202-4000,(掉落填表!E1202-1)*4+2)</f>
        <v>1603002</v>
      </c>
      <c r="H1202" s="18">
        <f t="shared" si="56"/>
        <v>10</v>
      </c>
      <c r="L1202" s="18">
        <f>INDEX(章节关卡!$D$4:$AA$123,掉落填表!B1202-4000,(掉落填表!E1202-1)*4+4)*$Y$4</f>
        <v>10</v>
      </c>
      <c r="P1202" s="18">
        <f t="shared" si="54"/>
        <v>40570003</v>
      </c>
      <c r="Q1202" s="18" t="str">
        <f>G1202&amp;"#"&amp;H1202&amp;"#"&amp;VLOOKUP(G1202,章节关卡!$AN$3:$AO$36,2,FALSE)</f>
        <v>1603002#10#16</v>
      </c>
    </row>
    <row r="1203" spans="1:17" ht="17.100000000000001" customHeight="1" x14ac:dyDescent="0.2">
      <c r="A1203" s="14">
        <v>1200</v>
      </c>
      <c r="B1203" s="14">
        <v>4057</v>
      </c>
      <c r="C1203" s="14" t="s">
        <v>2181</v>
      </c>
      <c r="D1203" s="14" t="s">
        <v>968</v>
      </c>
      <c r="E1203" s="14">
        <v>4</v>
      </c>
      <c r="F1203" s="18">
        <f t="shared" si="55"/>
        <v>10000</v>
      </c>
      <c r="G1203" s="18">
        <f>INDEX(章节关卡!$D$4:$AA$123,掉落填表!B1203-4000,(掉落填表!E1203-1)*4+2)</f>
        <v>1603009</v>
      </c>
      <c r="H1203" s="18">
        <f t="shared" si="56"/>
        <v>1</v>
      </c>
      <c r="L1203" s="18">
        <f>INDEX(章节关卡!$D$4:$AA$123,掉落填表!B1203-4000,(掉落填表!E1203-1)*4+4)*$Y$4</f>
        <v>1</v>
      </c>
      <c r="P1203" s="18">
        <f t="shared" si="54"/>
        <v>40570004</v>
      </c>
      <c r="Q1203" s="18" t="str">
        <f>G1203&amp;"#"&amp;H1203&amp;"#"&amp;VLOOKUP(G1203,章节关卡!$AN$3:$AO$36,2,FALSE)</f>
        <v>1603009#1#16</v>
      </c>
    </row>
    <row r="1204" spans="1:17" ht="17.100000000000001" customHeight="1" x14ac:dyDescent="0.2">
      <c r="A1204" s="14">
        <v>1201</v>
      </c>
      <c r="B1204" s="14">
        <v>4058</v>
      </c>
      <c r="C1204" s="14" t="s">
        <v>2182</v>
      </c>
      <c r="D1204" s="14" t="s">
        <v>968</v>
      </c>
      <c r="E1204" s="14">
        <v>1</v>
      </c>
      <c r="F1204" s="18">
        <f t="shared" si="55"/>
        <v>10000</v>
      </c>
      <c r="G1204" s="18">
        <f>INDEX(章节关卡!$D$4:$AA$123,掉落填表!B1204-4000,(掉落填表!E1204-1)*4+2)</f>
        <v>1401002</v>
      </c>
      <c r="H1204" s="18">
        <f t="shared" si="56"/>
        <v>300</v>
      </c>
      <c r="L1204" s="18">
        <f>INDEX(章节关卡!$D$4:$AA$123,掉落填表!B1204-4000,(掉落填表!E1204-1)*4+4)*$Y$4</f>
        <v>300</v>
      </c>
      <c r="P1204" s="18">
        <f t="shared" si="54"/>
        <v>40580001</v>
      </c>
      <c r="Q1204" s="18" t="str">
        <f>G1204&amp;"#"&amp;H1204&amp;"#"&amp;VLOOKUP(G1204,章节关卡!$AN$3:$AO$36,2,FALSE)</f>
        <v>1401002#300#14</v>
      </c>
    </row>
    <row r="1205" spans="1:17" ht="17.100000000000001" customHeight="1" x14ac:dyDescent="0.2">
      <c r="A1205" s="14">
        <v>1202</v>
      </c>
      <c r="B1205" s="14">
        <v>4058</v>
      </c>
      <c r="C1205" s="14" t="s">
        <v>2183</v>
      </c>
      <c r="D1205" s="14" t="s">
        <v>968</v>
      </c>
      <c r="E1205" s="14">
        <v>2</v>
      </c>
      <c r="F1205" s="18">
        <f t="shared" si="55"/>
        <v>10000</v>
      </c>
      <c r="G1205" s="18">
        <f>INDEX(章节关卡!$D$4:$AA$123,掉落填表!B1205-4000,(掉落填表!E1205-1)*4+2)</f>
        <v>1603005</v>
      </c>
      <c r="H1205" s="18">
        <f t="shared" si="56"/>
        <v>10</v>
      </c>
      <c r="L1205" s="18">
        <f>INDEX(章节关卡!$D$4:$AA$123,掉落填表!B1205-4000,(掉落填表!E1205-1)*4+4)*$Y$4</f>
        <v>10</v>
      </c>
      <c r="P1205" s="18">
        <f t="shared" si="54"/>
        <v>40580002</v>
      </c>
      <c r="Q1205" s="18" t="str">
        <f>G1205&amp;"#"&amp;H1205&amp;"#"&amp;VLOOKUP(G1205,章节关卡!$AN$3:$AO$36,2,FALSE)</f>
        <v>1603005#10#16</v>
      </c>
    </row>
    <row r="1206" spans="1:17" ht="17.100000000000001" customHeight="1" x14ac:dyDescent="0.2">
      <c r="A1206" s="14">
        <v>1203</v>
      </c>
      <c r="B1206" s="14">
        <v>4058</v>
      </c>
      <c r="C1206" s="14" t="s">
        <v>2184</v>
      </c>
      <c r="D1206" s="14" t="s">
        <v>968</v>
      </c>
      <c r="E1206" s="14">
        <v>3</v>
      </c>
      <c r="F1206" s="18">
        <f t="shared" si="55"/>
        <v>10000</v>
      </c>
      <c r="G1206" s="18">
        <f>INDEX(章节关卡!$D$4:$AA$123,掉落填表!B1206-4000,(掉落填表!E1206-1)*4+2)</f>
        <v>1603005</v>
      </c>
      <c r="H1206" s="18">
        <f t="shared" si="56"/>
        <v>10</v>
      </c>
      <c r="L1206" s="18">
        <f>INDEX(章节关卡!$D$4:$AA$123,掉落填表!B1206-4000,(掉落填表!E1206-1)*4+4)*$Y$4</f>
        <v>10</v>
      </c>
      <c r="P1206" s="18">
        <f t="shared" si="54"/>
        <v>40580003</v>
      </c>
      <c r="Q1206" s="18" t="str">
        <f>G1206&amp;"#"&amp;H1206&amp;"#"&amp;VLOOKUP(G1206,章节关卡!$AN$3:$AO$36,2,FALSE)</f>
        <v>1603005#10#16</v>
      </c>
    </row>
    <row r="1207" spans="1:17" ht="17.100000000000001" customHeight="1" x14ac:dyDescent="0.2">
      <c r="A1207" s="14">
        <v>1204</v>
      </c>
      <c r="B1207" s="14">
        <v>4058</v>
      </c>
      <c r="C1207" s="14" t="s">
        <v>2185</v>
      </c>
      <c r="D1207" s="14" t="s">
        <v>968</v>
      </c>
      <c r="E1207" s="14">
        <v>4</v>
      </c>
      <c r="F1207" s="18">
        <f t="shared" si="55"/>
        <v>10000</v>
      </c>
      <c r="G1207" s="18">
        <f>INDEX(章节关卡!$D$4:$AA$123,掉落填表!B1207-4000,(掉落填表!E1207-1)*4+2)</f>
        <v>1603015</v>
      </c>
      <c r="H1207" s="18">
        <f t="shared" si="56"/>
        <v>1</v>
      </c>
      <c r="L1207" s="18">
        <f>INDEX(章节关卡!$D$4:$AA$123,掉落填表!B1207-4000,(掉落填表!E1207-1)*4+4)*$Y$4</f>
        <v>1</v>
      </c>
      <c r="P1207" s="18">
        <f t="shared" si="54"/>
        <v>40580004</v>
      </c>
      <c r="Q1207" s="18" t="str">
        <f>G1207&amp;"#"&amp;H1207&amp;"#"&amp;VLOOKUP(G1207,章节关卡!$AN$3:$AO$36,2,FALSE)</f>
        <v>1603015#1#16</v>
      </c>
    </row>
    <row r="1208" spans="1:17" ht="17.100000000000001" customHeight="1" x14ac:dyDescent="0.2">
      <c r="A1208" s="14">
        <v>1205</v>
      </c>
      <c r="B1208" s="14">
        <v>4059</v>
      </c>
      <c r="C1208" s="14" t="s">
        <v>2186</v>
      </c>
      <c r="D1208" s="14" t="s">
        <v>968</v>
      </c>
      <c r="E1208" s="14">
        <v>1</v>
      </c>
      <c r="F1208" s="18">
        <f t="shared" si="55"/>
        <v>10000</v>
      </c>
      <c r="G1208" s="18">
        <f>INDEX(章节关卡!$D$4:$AA$123,掉落填表!B1208-4000,(掉落填表!E1208-1)*4+2)</f>
        <v>1401002</v>
      </c>
      <c r="H1208" s="18">
        <f t="shared" si="56"/>
        <v>300</v>
      </c>
      <c r="L1208" s="18">
        <f>INDEX(章节关卡!$D$4:$AA$123,掉落填表!B1208-4000,(掉落填表!E1208-1)*4+4)*$Y$4</f>
        <v>300</v>
      </c>
      <c r="P1208" s="18">
        <f t="shared" si="54"/>
        <v>40590001</v>
      </c>
      <c r="Q1208" s="18" t="str">
        <f>G1208&amp;"#"&amp;H1208&amp;"#"&amp;VLOOKUP(G1208,章节关卡!$AN$3:$AO$36,2,FALSE)</f>
        <v>1401002#300#14</v>
      </c>
    </row>
    <row r="1209" spans="1:17" ht="17.100000000000001" customHeight="1" x14ac:dyDescent="0.2">
      <c r="A1209" s="14">
        <v>1206</v>
      </c>
      <c r="B1209" s="14">
        <v>4059</v>
      </c>
      <c r="C1209" s="14" t="s">
        <v>2187</v>
      </c>
      <c r="D1209" s="14" t="s">
        <v>968</v>
      </c>
      <c r="E1209" s="14">
        <v>2</v>
      </c>
      <c r="F1209" s="18">
        <f t="shared" si="55"/>
        <v>10000</v>
      </c>
      <c r="G1209" s="18">
        <f>INDEX(章节关卡!$D$4:$AA$123,掉落填表!B1209-4000,(掉落填表!E1209-1)*4+2)</f>
        <v>1401004</v>
      </c>
      <c r="H1209" s="18">
        <f t="shared" si="56"/>
        <v>90</v>
      </c>
      <c r="L1209" s="18">
        <f>INDEX(章节关卡!$D$4:$AA$123,掉落填表!B1209-4000,(掉落填表!E1209-1)*4+4)*$Y$4</f>
        <v>90</v>
      </c>
      <c r="P1209" s="18">
        <f t="shared" si="54"/>
        <v>40590002</v>
      </c>
      <c r="Q1209" s="18" t="str">
        <f>G1209&amp;"#"&amp;H1209&amp;"#"&amp;VLOOKUP(G1209,章节关卡!$AN$3:$AO$36,2,FALSE)</f>
        <v>1401004#90#14</v>
      </c>
    </row>
    <row r="1210" spans="1:17" ht="17.100000000000001" customHeight="1" x14ac:dyDescent="0.2">
      <c r="A1210" s="14">
        <v>1207</v>
      </c>
      <c r="B1210" s="14">
        <v>4059</v>
      </c>
      <c r="C1210" s="14" t="s">
        <v>2188</v>
      </c>
      <c r="D1210" s="14" t="s">
        <v>968</v>
      </c>
      <c r="E1210" s="14">
        <v>3</v>
      </c>
      <c r="F1210" s="18">
        <f t="shared" si="55"/>
        <v>10000</v>
      </c>
      <c r="G1210" s="18">
        <f>INDEX(章节关卡!$D$4:$AA$123,掉落填表!B1210-4000,(掉落填表!E1210-1)*4+2)</f>
        <v>1401003</v>
      </c>
      <c r="H1210" s="18">
        <f t="shared" si="56"/>
        <v>90</v>
      </c>
      <c r="L1210" s="18">
        <f>INDEX(章节关卡!$D$4:$AA$123,掉落填表!B1210-4000,(掉落填表!E1210-1)*4+4)*$Y$4</f>
        <v>90</v>
      </c>
      <c r="P1210" s="18">
        <f t="shared" si="54"/>
        <v>40590003</v>
      </c>
      <c r="Q1210" s="18" t="str">
        <f>G1210&amp;"#"&amp;H1210&amp;"#"&amp;VLOOKUP(G1210,章节关卡!$AN$3:$AO$36,2,FALSE)</f>
        <v>1401003#90#14</v>
      </c>
    </row>
    <row r="1211" spans="1:17" ht="17.100000000000001" customHeight="1" x14ac:dyDescent="0.2">
      <c r="A1211" s="14">
        <v>1208</v>
      </c>
      <c r="B1211" s="14">
        <v>4059</v>
      </c>
      <c r="C1211" s="14" t="s">
        <v>2189</v>
      </c>
      <c r="D1211" s="14" t="s">
        <v>968</v>
      </c>
      <c r="E1211" s="14">
        <v>4</v>
      </c>
      <c r="F1211" s="18">
        <f t="shared" si="55"/>
        <v>10000</v>
      </c>
      <c r="G1211" s="18">
        <f>INDEX(章节关卡!$D$4:$AA$123,掉落填表!B1211-4000,(掉落填表!E1211-1)*4+2)</f>
        <v>1603013</v>
      </c>
      <c r="H1211" s="18">
        <f t="shared" si="56"/>
        <v>1</v>
      </c>
      <c r="L1211" s="18">
        <f>INDEX(章节关卡!$D$4:$AA$123,掉落填表!B1211-4000,(掉落填表!E1211-1)*4+4)*$Y$4</f>
        <v>1</v>
      </c>
      <c r="P1211" s="18">
        <f t="shared" si="54"/>
        <v>40590004</v>
      </c>
      <c r="Q1211" s="18" t="str">
        <f>G1211&amp;"#"&amp;H1211&amp;"#"&amp;VLOOKUP(G1211,章节关卡!$AN$3:$AO$36,2,FALSE)</f>
        <v>1603013#1#16</v>
      </c>
    </row>
    <row r="1212" spans="1:17" ht="17.100000000000001" customHeight="1" x14ac:dyDescent="0.2">
      <c r="A1212" s="14">
        <v>1209</v>
      </c>
      <c r="B1212" s="14">
        <v>4060</v>
      </c>
      <c r="C1212" s="14" t="s">
        <v>2190</v>
      </c>
      <c r="D1212" s="14" t="s">
        <v>968</v>
      </c>
      <c r="E1212" s="14">
        <v>1</v>
      </c>
      <c r="F1212" s="18">
        <f t="shared" si="55"/>
        <v>10000</v>
      </c>
      <c r="G1212" s="18">
        <f>INDEX(章节关卡!$D$4:$AA$123,掉落填表!B1212-4000,(掉落填表!E1212-1)*4+2)</f>
        <v>1401002</v>
      </c>
      <c r="H1212" s="18">
        <f t="shared" si="56"/>
        <v>300</v>
      </c>
      <c r="L1212" s="18">
        <f>INDEX(章节关卡!$D$4:$AA$123,掉落填表!B1212-4000,(掉落填表!E1212-1)*4+4)*$Y$4</f>
        <v>300</v>
      </c>
      <c r="P1212" s="18">
        <f t="shared" si="54"/>
        <v>40600001</v>
      </c>
      <c r="Q1212" s="18" t="str">
        <f>G1212&amp;"#"&amp;H1212&amp;"#"&amp;VLOOKUP(G1212,章节关卡!$AN$3:$AO$36,2,FALSE)</f>
        <v>1401002#300#14</v>
      </c>
    </row>
    <row r="1213" spans="1:17" ht="17.100000000000001" customHeight="1" x14ac:dyDescent="0.2">
      <c r="A1213" s="14">
        <v>1210</v>
      </c>
      <c r="B1213" s="14">
        <v>4060</v>
      </c>
      <c r="C1213" s="14" t="s">
        <v>2191</v>
      </c>
      <c r="D1213" s="14" t="s">
        <v>968</v>
      </c>
      <c r="E1213" s="14">
        <v>2</v>
      </c>
      <c r="F1213" s="18">
        <f t="shared" si="55"/>
        <v>10000</v>
      </c>
      <c r="G1213" s="18">
        <f>INDEX(章节关卡!$D$4:$AA$123,掉落填表!B1213-4000,(掉落填表!E1213-1)*4+2)</f>
        <v>1603002</v>
      </c>
      <c r="H1213" s="18">
        <f t="shared" si="56"/>
        <v>10</v>
      </c>
      <c r="L1213" s="18">
        <f>INDEX(章节关卡!$D$4:$AA$123,掉落填表!B1213-4000,(掉落填表!E1213-1)*4+4)*$Y$4</f>
        <v>10</v>
      </c>
      <c r="P1213" s="18">
        <f t="shared" si="54"/>
        <v>40600002</v>
      </c>
      <c r="Q1213" s="18" t="str">
        <f>G1213&amp;"#"&amp;H1213&amp;"#"&amp;VLOOKUP(G1213,章节关卡!$AN$3:$AO$36,2,FALSE)</f>
        <v>1603002#10#16</v>
      </c>
    </row>
    <row r="1214" spans="1:17" ht="17.100000000000001" customHeight="1" x14ac:dyDescent="0.2">
      <c r="A1214" s="14">
        <v>1211</v>
      </c>
      <c r="B1214" s="14">
        <v>4060</v>
      </c>
      <c r="C1214" s="14" t="s">
        <v>2192</v>
      </c>
      <c r="D1214" s="14" t="s">
        <v>968</v>
      </c>
      <c r="E1214" s="14">
        <v>3</v>
      </c>
      <c r="F1214" s="18">
        <f t="shared" si="55"/>
        <v>10000</v>
      </c>
      <c r="G1214" s="18">
        <f>INDEX(章节关卡!$D$4:$AA$123,掉落填表!B1214-4000,(掉落填表!E1214-1)*4+2)</f>
        <v>1603005</v>
      </c>
      <c r="H1214" s="18">
        <f t="shared" si="56"/>
        <v>10</v>
      </c>
      <c r="L1214" s="18">
        <f>INDEX(章节关卡!$D$4:$AA$123,掉落填表!B1214-4000,(掉落填表!E1214-1)*4+4)*$Y$4</f>
        <v>10</v>
      </c>
      <c r="P1214" s="18">
        <f t="shared" si="54"/>
        <v>40600003</v>
      </c>
      <c r="Q1214" s="18" t="str">
        <f>G1214&amp;"#"&amp;H1214&amp;"#"&amp;VLOOKUP(G1214,章节关卡!$AN$3:$AO$36,2,FALSE)</f>
        <v>1603005#10#16</v>
      </c>
    </row>
    <row r="1215" spans="1:17" ht="17.100000000000001" customHeight="1" x14ac:dyDescent="0.2">
      <c r="A1215" s="14">
        <v>1212</v>
      </c>
      <c r="B1215" s="14">
        <v>4060</v>
      </c>
      <c r="C1215" s="14" t="s">
        <v>2193</v>
      </c>
      <c r="D1215" s="14" t="s">
        <v>968</v>
      </c>
      <c r="E1215" s="14">
        <v>4</v>
      </c>
      <c r="F1215" s="18">
        <f t="shared" si="55"/>
        <v>10000</v>
      </c>
      <c r="G1215" s="18">
        <f>INDEX(章节关卡!$D$4:$AA$123,掉落填表!B1215-4000,(掉落填表!E1215-1)*4+2)</f>
        <v>1603011</v>
      </c>
      <c r="H1215" s="18">
        <f t="shared" si="56"/>
        <v>1</v>
      </c>
      <c r="L1215" s="18">
        <f>INDEX(章节关卡!$D$4:$AA$123,掉落填表!B1215-4000,(掉落填表!E1215-1)*4+4)*$Y$4</f>
        <v>1</v>
      </c>
      <c r="P1215" s="18">
        <f t="shared" si="54"/>
        <v>40600004</v>
      </c>
      <c r="Q1215" s="18" t="str">
        <f>G1215&amp;"#"&amp;H1215&amp;"#"&amp;VLOOKUP(G1215,章节关卡!$AN$3:$AO$36,2,FALSE)</f>
        <v>1603011#1#16</v>
      </c>
    </row>
    <row r="1216" spans="1:17" ht="17.100000000000001" customHeight="1" x14ac:dyDescent="0.2">
      <c r="A1216" s="14">
        <v>1213</v>
      </c>
      <c r="B1216" s="14">
        <v>4061</v>
      </c>
      <c r="C1216" s="14" t="s">
        <v>2194</v>
      </c>
      <c r="D1216" s="14" t="s">
        <v>968</v>
      </c>
      <c r="E1216" s="14">
        <v>1</v>
      </c>
      <c r="F1216" s="18">
        <f t="shared" si="55"/>
        <v>10000</v>
      </c>
      <c r="G1216" s="18">
        <f>INDEX(章节关卡!$D$4:$AA$123,掉落填表!B1216-4000,(掉落填表!E1216-1)*4+2)</f>
        <v>1401002</v>
      </c>
      <c r="H1216" s="18">
        <f t="shared" si="56"/>
        <v>350</v>
      </c>
      <c r="L1216" s="18">
        <f>INDEX(章节关卡!$D$4:$AA$123,掉落填表!B1216-4000,(掉落填表!E1216-1)*4+4)*$Y$4</f>
        <v>350</v>
      </c>
      <c r="P1216" s="18">
        <f t="shared" si="54"/>
        <v>40610001</v>
      </c>
      <c r="Q1216" s="18" t="str">
        <f>G1216&amp;"#"&amp;H1216&amp;"#"&amp;VLOOKUP(G1216,章节关卡!$AN$3:$AO$36,2,FALSE)</f>
        <v>1401002#350#14</v>
      </c>
    </row>
    <row r="1217" spans="1:17" ht="17.100000000000001" customHeight="1" x14ac:dyDescent="0.2">
      <c r="A1217" s="14">
        <v>1214</v>
      </c>
      <c r="B1217" s="14">
        <v>4061</v>
      </c>
      <c r="C1217" s="14" t="s">
        <v>2195</v>
      </c>
      <c r="D1217" s="14" t="s">
        <v>968</v>
      </c>
      <c r="E1217" s="14">
        <v>2</v>
      </c>
      <c r="F1217" s="18">
        <f t="shared" si="55"/>
        <v>10000</v>
      </c>
      <c r="G1217" s="18">
        <f>INDEX(章节关卡!$D$4:$AA$123,掉落填表!B1217-4000,(掉落填表!E1217-1)*4+2)</f>
        <v>1401003</v>
      </c>
      <c r="H1217" s="18">
        <f t="shared" si="56"/>
        <v>100</v>
      </c>
      <c r="L1217" s="18">
        <f>INDEX(章节关卡!$D$4:$AA$123,掉落填表!B1217-4000,(掉落填表!E1217-1)*4+4)*$Y$4</f>
        <v>100</v>
      </c>
      <c r="P1217" s="18">
        <f t="shared" si="54"/>
        <v>40610002</v>
      </c>
      <c r="Q1217" s="18" t="str">
        <f>G1217&amp;"#"&amp;H1217&amp;"#"&amp;VLOOKUP(G1217,章节关卡!$AN$3:$AO$36,2,FALSE)</f>
        <v>1401003#100#14</v>
      </c>
    </row>
    <row r="1218" spans="1:17" ht="17.100000000000001" customHeight="1" x14ac:dyDescent="0.2">
      <c r="A1218" s="14">
        <v>1215</v>
      </c>
      <c r="B1218" s="14">
        <v>4061</v>
      </c>
      <c r="C1218" s="14" t="s">
        <v>2196</v>
      </c>
      <c r="D1218" s="14" t="s">
        <v>968</v>
      </c>
      <c r="E1218" s="14">
        <v>3</v>
      </c>
      <c r="F1218" s="18">
        <f t="shared" si="55"/>
        <v>10000</v>
      </c>
      <c r="G1218" s="18">
        <f>INDEX(章节关卡!$D$4:$AA$123,掉落填表!B1218-4000,(掉落填表!E1218-1)*4+2)</f>
        <v>1603005</v>
      </c>
      <c r="H1218" s="18">
        <f t="shared" si="56"/>
        <v>10</v>
      </c>
      <c r="L1218" s="18">
        <f>INDEX(章节关卡!$D$4:$AA$123,掉落填表!B1218-4000,(掉落填表!E1218-1)*4+4)*$Y$4</f>
        <v>10</v>
      </c>
      <c r="P1218" s="18">
        <f t="shared" si="54"/>
        <v>40610003</v>
      </c>
      <c r="Q1218" s="18" t="str">
        <f>G1218&amp;"#"&amp;H1218&amp;"#"&amp;VLOOKUP(G1218,章节关卡!$AN$3:$AO$36,2,FALSE)</f>
        <v>1603005#10#16</v>
      </c>
    </row>
    <row r="1219" spans="1:17" ht="17.100000000000001" customHeight="1" x14ac:dyDescent="0.2">
      <c r="A1219" s="14">
        <v>1216</v>
      </c>
      <c r="B1219" s="14">
        <v>4061</v>
      </c>
      <c r="C1219" s="14" t="s">
        <v>2197</v>
      </c>
      <c r="D1219" s="14" t="s">
        <v>968</v>
      </c>
      <c r="E1219" s="14">
        <v>4</v>
      </c>
      <c r="F1219" s="18">
        <f t="shared" si="55"/>
        <v>10000</v>
      </c>
      <c r="G1219" s="18">
        <f>INDEX(章节关卡!$D$4:$AA$123,掉落填表!B1219-4000,(掉落填表!E1219-1)*4+2)</f>
        <v>1603007</v>
      </c>
      <c r="H1219" s="18">
        <f t="shared" si="56"/>
        <v>2</v>
      </c>
      <c r="L1219" s="18">
        <f>INDEX(章节关卡!$D$4:$AA$123,掉落填表!B1219-4000,(掉落填表!E1219-1)*4+4)*$Y$4</f>
        <v>2</v>
      </c>
      <c r="P1219" s="18">
        <f t="shared" si="54"/>
        <v>40610004</v>
      </c>
      <c r="Q1219" s="18" t="str">
        <f>G1219&amp;"#"&amp;H1219&amp;"#"&amp;VLOOKUP(G1219,章节关卡!$AN$3:$AO$36,2,FALSE)</f>
        <v>1603007#2#16</v>
      </c>
    </row>
    <row r="1220" spans="1:17" ht="17.100000000000001" customHeight="1" x14ac:dyDescent="0.2">
      <c r="A1220" s="14">
        <v>1217</v>
      </c>
      <c r="B1220" s="14">
        <v>4062</v>
      </c>
      <c r="C1220" s="14" t="s">
        <v>2198</v>
      </c>
      <c r="D1220" s="14" t="s">
        <v>968</v>
      </c>
      <c r="E1220" s="14">
        <v>1</v>
      </c>
      <c r="F1220" s="18">
        <f t="shared" si="55"/>
        <v>10000</v>
      </c>
      <c r="G1220" s="18">
        <f>INDEX(章节关卡!$D$4:$AA$123,掉落填表!B1220-4000,(掉落填表!E1220-1)*4+2)</f>
        <v>1401002</v>
      </c>
      <c r="H1220" s="18">
        <f t="shared" si="56"/>
        <v>350</v>
      </c>
      <c r="L1220" s="18">
        <f>INDEX(章节关卡!$D$4:$AA$123,掉落填表!B1220-4000,(掉落填表!E1220-1)*4+4)*$Y$4</f>
        <v>350</v>
      </c>
      <c r="P1220" s="18">
        <f t="shared" ref="P1220:P1283" si="57">B1220*10000+E1220</f>
        <v>40620001</v>
      </c>
      <c r="Q1220" s="18" t="str">
        <f>G1220&amp;"#"&amp;H1220&amp;"#"&amp;VLOOKUP(G1220,章节关卡!$AN$3:$AO$36,2,FALSE)</f>
        <v>1401002#350#14</v>
      </c>
    </row>
    <row r="1221" spans="1:17" ht="17.100000000000001" customHeight="1" x14ac:dyDescent="0.2">
      <c r="A1221" s="14">
        <v>1218</v>
      </c>
      <c r="B1221" s="14">
        <v>4062</v>
      </c>
      <c r="C1221" s="14" t="s">
        <v>2199</v>
      </c>
      <c r="D1221" s="14" t="s">
        <v>968</v>
      </c>
      <c r="E1221" s="14">
        <v>2</v>
      </c>
      <c r="F1221" s="18">
        <f t="shared" ref="F1221:F1284" si="58">IF(L1221&lt;1,INT(L1221*10000),10000)</f>
        <v>10000</v>
      </c>
      <c r="G1221" s="18">
        <f>INDEX(章节关卡!$D$4:$AA$123,掉落填表!B1221-4000,(掉落填表!E1221-1)*4+2)</f>
        <v>1401004</v>
      </c>
      <c r="H1221" s="18">
        <f t="shared" ref="H1221:H1284" si="59">IF(F1221&lt;10000,1,INT(L1221))</f>
        <v>100</v>
      </c>
      <c r="L1221" s="18">
        <f>INDEX(章节关卡!$D$4:$AA$123,掉落填表!B1221-4000,(掉落填表!E1221-1)*4+4)*$Y$4</f>
        <v>100</v>
      </c>
      <c r="P1221" s="18">
        <f t="shared" si="57"/>
        <v>40620002</v>
      </c>
      <c r="Q1221" s="18" t="str">
        <f>G1221&amp;"#"&amp;H1221&amp;"#"&amp;VLOOKUP(G1221,章节关卡!$AN$3:$AO$36,2,FALSE)</f>
        <v>1401004#100#14</v>
      </c>
    </row>
    <row r="1222" spans="1:17" ht="17.100000000000001" customHeight="1" x14ac:dyDescent="0.2">
      <c r="A1222" s="14">
        <v>1219</v>
      </c>
      <c r="B1222" s="14">
        <v>4062</v>
      </c>
      <c r="C1222" s="14" t="s">
        <v>2200</v>
      </c>
      <c r="D1222" s="14" t="s">
        <v>968</v>
      </c>
      <c r="E1222" s="14">
        <v>3</v>
      </c>
      <c r="F1222" s="18">
        <f t="shared" si="58"/>
        <v>10000</v>
      </c>
      <c r="G1222" s="18">
        <f>INDEX(章节关卡!$D$4:$AA$123,掉落填表!B1222-4000,(掉落填表!E1222-1)*4+2)</f>
        <v>1603002</v>
      </c>
      <c r="H1222" s="18">
        <f t="shared" si="59"/>
        <v>10</v>
      </c>
      <c r="L1222" s="18">
        <f>INDEX(章节关卡!$D$4:$AA$123,掉落填表!B1222-4000,(掉落填表!E1222-1)*4+4)*$Y$4</f>
        <v>10</v>
      </c>
      <c r="P1222" s="18">
        <f t="shared" si="57"/>
        <v>40620003</v>
      </c>
      <c r="Q1222" s="18" t="str">
        <f>G1222&amp;"#"&amp;H1222&amp;"#"&amp;VLOOKUP(G1222,章节关卡!$AN$3:$AO$36,2,FALSE)</f>
        <v>1603002#10#16</v>
      </c>
    </row>
    <row r="1223" spans="1:17" ht="17.100000000000001" customHeight="1" x14ac:dyDescent="0.2">
      <c r="A1223" s="14">
        <v>1220</v>
      </c>
      <c r="B1223" s="14">
        <v>4062</v>
      </c>
      <c r="C1223" s="14" t="s">
        <v>2201</v>
      </c>
      <c r="D1223" s="14" t="s">
        <v>968</v>
      </c>
      <c r="E1223" s="14">
        <v>4</v>
      </c>
      <c r="F1223" s="18">
        <f t="shared" si="58"/>
        <v>10000</v>
      </c>
      <c r="G1223" s="18">
        <f>INDEX(章节关卡!$D$4:$AA$123,掉落填表!B1223-4000,(掉落填表!E1223-1)*4+2)</f>
        <v>1603009</v>
      </c>
      <c r="H1223" s="18">
        <f t="shared" si="59"/>
        <v>2</v>
      </c>
      <c r="L1223" s="18">
        <f>INDEX(章节关卡!$D$4:$AA$123,掉落填表!B1223-4000,(掉落填表!E1223-1)*4+4)*$Y$4</f>
        <v>2</v>
      </c>
      <c r="P1223" s="18">
        <f t="shared" si="57"/>
        <v>40620004</v>
      </c>
      <c r="Q1223" s="18" t="str">
        <f>G1223&amp;"#"&amp;H1223&amp;"#"&amp;VLOOKUP(G1223,章节关卡!$AN$3:$AO$36,2,FALSE)</f>
        <v>1603009#2#16</v>
      </c>
    </row>
    <row r="1224" spans="1:17" ht="17.100000000000001" customHeight="1" x14ac:dyDescent="0.2">
      <c r="A1224" s="14">
        <v>1221</v>
      </c>
      <c r="B1224" s="14">
        <v>4063</v>
      </c>
      <c r="C1224" s="14" t="s">
        <v>2202</v>
      </c>
      <c r="D1224" s="14" t="s">
        <v>968</v>
      </c>
      <c r="E1224" s="14">
        <v>1</v>
      </c>
      <c r="F1224" s="18">
        <f t="shared" si="58"/>
        <v>10000</v>
      </c>
      <c r="G1224" s="18">
        <f>INDEX(章节关卡!$D$4:$AA$123,掉落填表!B1224-4000,(掉落填表!E1224-1)*4+2)</f>
        <v>1401002</v>
      </c>
      <c r="H1224" s="18">
        <f t="shared" si="59"/>
        <v>350</v>
      </c>
      <c r="L1224" s="18">
        <f>INDEX(章节关卡!$D$4:$AA$123,掉落填表!B1224-4000,(掉落填表!E1224-1)*4+4)*$Y$4</f>
        <v>350</v>
      </c>
      <c r="P1224" s="18">
        <f t="shared" si="57"/>
        <v>40630001</v>
      </c>
      <c r="Q1224" s="18" t="str">
        <f>G1224&amp;"#"&amp;H1224&amp;"#"&amp;VLOOKUP(G1224,章节关卡!$AN$3:$AO$36,2,FALSE)</f>
        <v>1401002#350#14</v>
      </c>
    </row>
    <row r="1225" spans="1:17" ht="17.100000000000001" customHeight="1" x14ac:dyDescent="0.2">
      <c r="A1225" s="14">
        <v>1222</v>
      </c>
      <c r="B1225" s="14">
        <v>4063</v>
      </c>
      <c r="C1225" s="14" t="s">
        <v>2203</v>
      </c>
      <c r="D1225" s="14" t="s">
        <v>968</v>
      </c>
      <c r="E1225" s="14">
        <v>2</v>
      </c>
      <c r="F1225" s="18">
        <f t="shared" si="58"/>
        <v>10000</v>
      </c>
      <c r="G1225" s="18">
        <f>INDEX(章节关卡!$D$4:$AA$123,掉落填表!B1225-4000,(掉落填表!E1225-1)*4+2)</f>
        <v>1603013</v>
      </c>
      <c r="H1225" s="18">
        <f t="shared" si="59"/>
        <v>2</v>
      </c>
      <c r="L1225" s="18">
        <f>INDEX(章节关卡!$D$4:$AA$123,掉落填表!B1225-4000,(掉落填表!E1225-1)*4+4)*$Y$4</f>
        <v>2</v>
      </c>
      <c r="P1225" s="18">
        <f t="shared" si="57"/>
        <v>40630002</v>
      </c>
      <c r="Q1225" s="18" t="str">
        <f>G1225&amp;"#"&amp;H1225&amp;"#"&amp;VLOOKUP(G1225,章节关卡!$AN$3:$AO$36,2,FALSE)</f>
        <v>1603013#2#16</v>
      </c>
    </row>
    <row r="1226" spans="1:17" ht="17.100000000000001" customHeight="1" x14ac:dyDescent="0.2">
      <c r="A1226" s="14">
        <v>1223</v>
      </c>
      <c r="B1226" s="14">
        <v>4063</v>
      </c>
      <c r="C1226" s="14" t="s">
        <v>2204</v>
      </c>
      <c r="D1226" s="14" t="s">
        <v>968</v>
      </c>
      <c r="E1226" s="14">
        <v>3</v>
      </c>
      <c r="F1226" s="18">
        <f t="shared" si="58"/>
        <v>10000</v>
      </c>
      <c r="G1226" s="18">
        <f>INDEX(章节关卡!$D$4:$AA$123,掉落填表!B1226-4000,(掉落填表!E1226-1)*4+2)</f>
        <v>1603015</v>
      </c>
      <c r="H1226" s="18">
        <f t="shared" si="59"/>
        <v>2</v>
      </c>
      <c r="L1226" s="18">
        <f>INDEX(章节关卡!$D$4:$AA$123,掉落填表!B1226-4000,(掉落填表!E1226-1)*4+4)*$Y$4</f>
        <v>2</v>
      </c>
      <c r="P1226" s="18">
        <f t="shared" si="57"/>
        <v>40630003</v>
      </c>
      <c r="Q1226" s="18" t="str">
        <f>G1226&amp;"#"&amp;H1226&amp;"#"&amp;VLOOKUP(G1226,章节关卡!$AN$3:$AO$36,2,FALSE)</f>
        <v>1603015#2#16</v>
      </c>
    </row>
    <row r="1227" spans="1:17" ht="17.100000000000001" customHeight="1" x14ac:dyDescent="0.2">
      <c r="A1227" s="14">
        <v>1224</v>
      </c>
      <c r="B1227" s="14">
        <v>4063</v>
      </c>
      <c r="C1227" s="14" t="s">
        <v>2205</v>
      </c>
      <c r="D1227" s="14" t="s">
        <v>968</v>
      </c>
      <c r="E1227" s="14">
        <v>4</v>
      </c>
      <c r="F1227" s="18">
        <f t="shared" si="58"/>
        <v>10000</v>
      </c>
      <c r="G1227" s="18">
        <f>INDEX(章节关卡!$D$4:$AA$123,掉落填表!B1227-4000,(掉落填表!E1227-1)*4+2)</f>
        <v>1603011</v>
      </c>
      <c r="H1227" s="18">
        <f t="shared" si="59"/>
        <v>2</v>
      </c>
      <c r="L1227" s="18">
        <f>INDEX(章节关卡!$D$4:$AA$123,掉落填表!B1227-4000,(掉落填表!E1227-1)*4+4)*$Y$4</f>
        <v>2</v>
      </c>
      <c r="P1227" s="18">
        <f t="shared" si="57"/>
        <v>40630004</v>
      </c>
      <c r="Q1227" s="18" t="str">
        <f>G1227&amp;"#"&amp;H1227&amp;"#"&amp;VLOOKUP(G1227,章节关卡!$AN$3:$AO$36,2,FALSE)</f>
        <v>1603011#2#16</v>
      </c>
    </row>
    <row r="1228" spans="1:17" ht="17.100000000000001" customHeight="1" x14ac:dyDescent="0.2">
      <c r="A1228" s="14">
        <v>1225</v>
      </c>
      <c r="B1228" s="14">
        <v>4064</v>
      </c>
      <c r="C1228" s="14" t="s">
        <v>2206</v>
      </c>
      <c r="D1228" s="14" t="s">
        <v>968</v>
      </c>
      <c r="E1228" s="14">
        <v>1</v>
      </c>
      <c r="F1228" s="18">
        <f t="shared" si="58"/>
        <v>10000</v>
      </c>
      <c r="G1228" s="18">
        <f>INDEX(章节关卡!$D$4:$AA$123,掉落填表!B1228-4000,(掉落填表!E1228-1)*4+2)</f>
        <v>1401002</v>
      </c>
      <c r="H1228" s="18">
        <f t="shared" si="59"/>
        <v>350</v>
      </c>
      <c r="L1228" s="18">
        <f>INDEX(章节关卡!$D$4:$AA$123,掉落填表!B1228-4000,(掉落填表!E1228-1)*4+4)*$Y$4</f>
        <v>350</v>
      </c>
      <c r="P1228" s="18">
        <f t="shared" si="57"/>
        <v>40640001</v>
      </c>
      <c r="Q1228" s="18" t="str">
        <f>G1228&amp;"#"&amp;H1228&amp;"#"&amp;VLOOKUP(G1228,章节关卡!$AN$3:$AO$36,2,FALSE)</f>
        <v>1401002#350#14</v>
      </c>
    </row>
    <row r="1229" spans="1:17" ht="17.100000000000001" customHeight="1" x14ac:dyDescent="0.2">
      <c r="A1229" s="14">
        <v>1226</v>
      </c>
      <c r="B1229" s="14">
        <v>4064</v>
      </c>
      <c r="C1229" s="14" t="s">
        <v>2207</v>
      </c>
      <c r="D1229" s="14" t="s">
        <v>968</v>
      </c>
      <c r="E1229" s="14">
        <v>2</v>
      </c>
      <c r="F1229" s="18">
        <f t="shared" si="58"/>
        <v>10000</v>
      </c>
      <c r="G1229" s="18">
        <f>INDEX(章节关卡!$D$4:$AA$123,掉落填表!B1229-4000,(掉落填表!E1229-1)*4+2)</f>
        <v>1401003</v>
      </c>
      <c r="H1229" s="18">
        <f t="shared" si="59"/>
        <v>100</v>
      </c>
      <c r="L1229" s="18">
        <f>INDEX(章节关卡!$D$4:$AA$123,掉落填表!B1229-4000,(掉落填表!E1229-1)*4+4)*$Y$4</f>
        <v>100</v>
      </c>
      <c r="P1229" s="18">
        <f t="shared" si="57"/>
        <v>40640002</v>
      </c>
      <c r="Q1229" s="18" t="str">
        <f>G1229&amp;"#"&amp;H1229&amp;"#"&amp;VLOOKUP(G1229,章节关卡!$AN$3:$AO$36,2,FALSE)</f>
        <v>1401003#100#14</v>
      </c>
    </row>
    <row r="1230" spans="1:17" ht="17.100000000000001" customHeight="1" x14ac:dyDescent="0.2">
      <c r="A1230" s="14">
        <v>1227</v>
      </c>
      <c r="B1230" s="14">
        <v>4064</v>
      </c>
      <c r="C1230" s="14" t="s">
        <v>2208</v>
      </c>
      <c r="D1230" s="14" t="s">
        <v>968</v>
      </c>
      <c r="E1230" s="14">
        <v>3</v>
      </c>
      <c r="F1230" s="18">
        <f t="shared" si="58"/>
        <v>10000</v>
      </c>
      <c r="G1230" s="18">
        <f>INDEX(章节关卡!$D$4:$AA$123,掉落填表!B1230-4000,(掉落填表!E1230-1)*4+2)</f>
        <v>1603005</v>
      </c>
      <c r="H1230" s="18">
        <f t="shared" si="59"/>
        <v>10</v>
      </c>
      <c r="L1230" s="18">
        <f>INDEX(章节关卡!$D$4:$AA$123,掉落填表!B1230-4000,(掉落填表!E1230-1)*4+4)*$Y$4</f>
        <v>10</v>
      </c>
      <c r="P1230" s="18">
        <f t="shared" si="57"/>
        <v>40640003</v>
      </c>
      <c r="Q1230" s="18" t="str">
        <f>G1230&amp;"#"&amp;H1230&amp;"#"&amp;VLOOKUP(G1230,章节关卡!$AN$3:$AO$36,2,FALSE)</f>
        <v>1603005#10#16</v>
      </c>
    </row>
    <row r="1231" spans="1:17" ht="17.100000000000001" customHeight="1" x14ac:dyDescent="0.2">
      <c r="A1231" s="14">
        <v>1228</v>
      </c>
      <c r="B1231" s="14">
        <v>4064</v>
      </c>
      <c r="C1231" s="14" t="s">
        <v>2209</v>
      </c>
      <c r="D1231" s="14" t="s">
        <v>968</v>
      </c>
      <c r="E1231" s="14">
        <v>4</v>
      </c>
      <c r="F1231" s="18">
        <f t="shared" si="58"/>
        <v>10000</v>
      </c>
      <c r="G1231" s="18">
        <f>INDEX(章节关卡!$D$4:$AA$123,掉落填表!B1231-4000,(掉落填表!E1231-1)*4+2)</f>
        <v>1603013</v>
      </c>
      <c r="H1231" s="18">
        <f t="shared" si="59"/>
        <v>2</v>
      </c>
      <c r="L1231" s="18">
        <f>INDEX(章节关卡!$D$4:$AA$123,掉落填表!B1231-4000,(掉落填表!E1231-1)*4+4)*$Y$4</f>
        <v>2</v>
      </c>
      <c r="P1231" s="18">
        <f t="shared" si="57"/>
        <v>40640004</v>
      </c>
      <c r="Q1231" s="18" t="str">
        <f>G1231&amp;"#"&amp;H1231&amp;"#"&amp;VLOOKUP(G1231,章节关卡!$AN$3:$AO$36,2,FALSE)</f>
        <v>1603013#2#16</v>
      </c>
    </row>
    <row r="1232" spans="1:17" ht="17.100000000000001" customHeight="1" x14ac:dyDescent="0.2">
      <c r="A1232" s="14">
        <v>1229</v>
      </c>
      <c r="B1232" s="14">
        <v>4065</v>
      </c>
      <c r="C1232" s="14" t="s">
        <v>2210</v>
      </c>
      <c r="D1232" s="14" t="s">
        <v>968</v>
      </c>
      <c r="E1232" s="14">
        <v>1</v>
      </c>
      <c r="F1232" s="18">
        <f t="shared" si="58"/>
        <v>10000</v>
      </c>
      <c r="G1232" s="18">
        <f>INDEX(章节关卡!$D$4:$AA$123,掉落填表!B1232-4000,(掉落填表!E1232-1)*4+2)</f>
        <v>1401002</v>
      </c>
      <c r="H1232" s="18">
        <f t="shared" si="59"/>
        <v>350</v>
      </c>
      <c r="L1232" s="18">
        <f>INDEX(章节关卡!$D$4:$AA$123,掉落填表!B1232-4000,(掉落填表!E1232-1)*4+4)*$Y$4</f>
        <v>350</v>
      </c>
      <c r="P1232" s="18">
        <f t="shared" si="57"/>
        <v>40650001</v>
      </c>
      <c r="Q1232" s="18" t="str">
        <f>G1232&amp;"#"&amp;H1232&amp;"#"&amp;VLOOKUP(G1232,章节关卡!$AN$3:$AO$36,2,FALSE)</f>
        <v>1401002#350#14</v>
      </c>
    </row>
    <row r="1233" spans="1:17" ht="17.100000000000001" customHeight="1" x14ac:dyDescent="0.2">
      <c r="A1233" s="14">
        <v>1230</v>
      </c>
      <c r="B1233" s="14">
        <v>4065</v>
      </c>
      <c r="C1233" s="14" t="s">
        <v>2211</v>
      </c>
      <c r="D1233" s="14" t="s">
        <v>968</v>
      </c>
      <c r="E1233" s="14">
        <v>2</v>
      </c>
      <c r="F1233" s="18">
        <f t="shared" si="58"/>
        <v>10000</v>
      </c>
      <c r="G1233" s="18">
        <f>INDEX(章节关卡!$D$4:$AA$123,掉落填表!B1233-4000,(掉落填表!E1233-1)*4+2)</f>
        <v>1401004</v>
      </c>
      <c r="H1233" s="18">
        <f t="shared" si="59"/>
        <v>100</v>
      </c>
      <c r="L1233" s="18">
        <f>INDEX(章节关卡!$D$4:$AA$123,掉落填表!B1233-4000,(掉落填表!E1233-1)*4+4)*$Y$4</f>
        <v>100</v>
      </c>
      <c r="P1233" s="18">
        <f t="shared" si="57"/>
        <v>40650002</v>
      </c>
      <c r="Q1233" s="18" t="str">
        <f>G1233&amp;"#"&amp;H1233&amp;"#"&amp;VLOOKUP(G1233,章节关卡!$AN$3:$AO$36,2,FALSE)</f>
        <v>1401004#100#14</v>
      </c>
    </row>
    <row r="1234" spans="1:17" ht="17.100000000000001" customHeight="1" x14ac:dyDescent="0.2">
      <c r="A1234" s="14">
        <v>1231</v>
      </c>
      <c r="B1234" s="14">
        <v>4065</v>
      </c>
      <c r="C1234" s="14" t="s">
        <v>2212</v>
      </c>
      <c r="D1234" s="14" t="s">
        <v>968</v>
      </c>
      <c r="E1234" s="14">
        <v>3</v>
      </c>
      <c r="F1234" s="18">
        <f t="shared" si="58"/>
        <v>10000</v>
      </c>
      <c r="G1234" s="18">
        <f>INDEX(章节关卡!$D$4:$AA$123,掉落填表!B1234-4000,(掉落填表!E1234-1)*4+2)</f>
        <v>1603002</v>
      </c>
      <c r="H1234" s="18">
        <f t="shared" si="59"/>
        <v>10</v>
      </c>
      <c r="L1234" s="18">
        <f>INDEX(章节关卡!$D$4:$AA$123,掉落填表!B1234-4000,(掉落填表!E1234-1)*4+4)*$Y$4</f>
        <v>10</v>
      </c>
      <c r="P1234" s="18">
        <f t="shared" si="57"/>
        <v>40650003</v>
      </c>
      <c r="Q1234" s="18" t="str">
        <f>G1234&amp;"#"&amp;H1234&amp;"#"&amp;VLOOKUP(G1234,章节关卡!$AN$3:$AO$36,2,FALSE)</f>
        <v>1603002#10#16</v>
      </c>
    </row>
    <row r="1235" spans="1:17" ht="17.100000000000001" customHeight="1" x14ac:dyDescent="0.2">
      <c r="A1235" s="14">
        <v>1232</v>
      </c>
      <c r="B1235" s="14">
        <v>4065</v>
      </c>
      <c r="C1235" s="14" t="s">
        <v>2213</v>
      </c>
      <c r="D1235" s="14" t="s">
        <v>968</v>
      </c>
      <c r="E1235" s="14">
        <v>4</v>
      </c>
      <c r="F1235" s="18">
        <f t="shared" si="58"/>
        <v>10000</v>
      </c>
      <c r="G1235" s="18">
        <f>INDEX(章节关卡!$D$4:$AA$123,掉落填表!B1235-4000,(掉落填表!E1235-1)*4+2)</f>
        <v>1603015</v>
      </c>
      <c r="H1235" s="18">
        <f t="shared" si="59"/>
        <v>2</v>
      </c>
      <c r="L1235" s="18">
        <f>INDEX(章节关卡!$D$4:$AA$123,掉落填表!B1235-4000,(掉落填表!E1235-1)*4+4)*$Y$4</f>
        <v>2</v>
      </c>
      <c r="P1235" s="18">
        <f t="shared" si="57"/>
        <v>40650004</v>
      </c>
      <c r="Q1235" s="18" t="str">
        <f>G1235&amp;"#"&amp;H1235&amp;"#"&amp;VLOOKUP(G1235,章节关卡!$AN$3:$AO$36,2,FALSE)</f>
        <v>1603015#2#16</v>
      </c>
    </row>
    <row r="1236" spans="1:17" ht="17.100000000000001" customHeight="1" x14ac:dyDescent="0.2">
      <c r="A1236" s="14">
        <v>1233</v>
      </c>
      <c r="B1236" s="14">
        <v>4066</v>
      </c>
      <c r="C1236" s="14" t="s">
        <v>2214</v>
      </c>
      <c r="D1236" s="14" t="s">
        <v>968</v>
      </c>
      <c r="E1236" s="14">
        <v>1</v>
      </c>
      <c r="F1236" s="18">
        <f t="shared" si="58"/>
        <v>10000</v>
      </c>
      <c r="G1236" s="18">
        <f>INDEX(章节关卡!$D$4:$AA$123,掉落填表!B1236-4000,(掉落填表!E1236-1)*4+2)</f>
        <v>1401002</v>
      </c>
      <c r="H1236" s="18">
        <f t="shared" si="59"/>
        <v>350</v>
      </c>
      <c r="L1236" s="18">
        <f>INDEX(章节关卡!$D$4:$AA$123,掉落填表!B1236-4000,(掉落填表!E1236-1)*4+4)*$Y$4</f>
        <v>350</v>
      </c>
      <c r="P1236" s="18">
        <f t="shared" si="57"/>
        <v>40660001</v>
      </c>
      <c r="Q1236" s="18" t="str">
        <f>G1236&amp;"#"&amp;H1236&amp;"#"&amp;VLOOKUP(G1236,章节关卡!$AN$3:$AO$36,2,FALSE)</f>
        <v>1401002#350#14</v>
      </c>
    </row>
    <row r="1237" spans="1:17" ht="17.100000000000001" customHeight="1" x14ac:dyDescent="0.2">
      <c r="A1237" s="14">
        <v>1234</v>
      </c>
      <c r="B1237" s="14">
        <v>4066</v>
      </c>
      <c r="C1237" s="14" t="s">
        <v>2215</v>
      </c>
      <c r="D1237" s="14" t="s">
        <v>968</v>
      </c>
      <c r="E1237" s="14">
        <v>2</v>
      </c>
      <c r="F1237" s="18">
        <f t="shared" si="58"/>
        <v>10000</v>
      </c>
      <c r="G1237" s="18">
        <f>INDEX(章节关卡!$D$4:$AA$123,掉落填表!B1237-4000,(掉落填表!E1237-1)*4+2)</f>
        <v>1401003</v>
      </c>
      <c r="H1237" s="18">
        <f t="shared" si="59"/>
        <v>100</v>
      </c>
      <c r="L1237" s="18">
        <f>INDEX(章节关卡!$D$4:$AA$123,掉落填表!B1237-4000,(掉落填表!E1237-1)*4+4)*$Y$4</f>
        <v>100</v>
      </c>
      <c r="P1237" s="18">
        <f t="shared" si="57"/>
        <v>40660002</v>
      </c>
      <c r="Q1237" s="18" t="str">
        <f>G1237&amp;"#"&amp;H1237&amp;"#"&amp;VLOOKUP(G1237,章节关卡!$AN$3:$AO$36,2,FALSE)</f>
        <v>1401003#100#14</v>
      </c>
    </row>
    <row r="1238" spans="1:17" ht="17.100000000000001" customHeight="1" x14ac:dyDescent="0.2">
      <c r="A1238" s="14">
        <v>1235</v>
      </c>
      <c r="B1238" s="14">
        <v>4066</v>
      </c>
      <c r="C1238" s="14" t="s">
        <v>2216</v>
      </c>
      <c r="D1238" s="14" t="s">
        <v>968</v>
      </c>
      <c r="E1238" s="14">
        <v>3</v>
      </c>
      <c r="F1238" s="18">
        <f t="shared" si="58"/>
        <v>10000</v>
      </c>
      <c r="G1238" s="18">
        <f>INDEX(章节关卡!$D$4:$AA$123,掉落填表!B1238-4000,(掉落填表!E1238-1)*4+2)</f>
        <v>1603005</v>
      </c>
      <c r="H1238" s="18">
        <f t="shared" si="59"/>
        <v>10</v>
      </c>
      <c r="L1238" s="18">
        <f>INDEX(章节关卡!$D$4:$AA$123,掉落填表!B1238-4000,(掉落填表!E1238-1)*4+4)*$Y$4</f>
        <v>10</v>
      </c>
      <c r="P1238" s="18">
        <f t="shared" si="57"/>
        <v>40660003</v>
      </c>
      <c r="Q1238" s="18" t="str">
        <f>G1238&amp;"#"&amp;H1238&amp;"#"&amp;VLOOKUP(G1238,章节关卡!$AN$3:$AO$36,2,FALSE)</f>
        <v>1603005#10#16</v>
      </c>
    </row>
    <row r="1239" spans="1:17" ht="17.100000000000001" customHeight="1" x14ac:dyDescent="0.2">
      <c r="A1239" s="14">
        <v>1236</v>
      </c>
      <c r="B1239" s="14">
        <v>4066</v>
      </c>
      <c r="C1239" s="14" t="s">
        <v>2217</v>
      </c>
      <c r="D1239" s="14" t="s">
        <v>968</v>
      </c>
      <c r="E1239" s="14">
        <v>4</v>
      </c>
      <c r="F1239" s="18">
        <f t="shared" si="58"/>
        <v>10000</v>
      </c>
      <c r="G1239" s="18">
        <f>INDEX(章节关卡!$D$4:$AA$123,掉落填表!B1239-4000,(掉落填表!E1239-1)*4+2)</f>
        <v>1603007</v>
      </c>
      <c r="H1239" s="18">
        <f t="shared" si="59"/>
        <v>2</v>
      </c>
      <c r="L1239" s="18">
        <f>INDEX(章节关卡!$D$4:$AA$123,掉落填表!B1239-4000,(掉落填表!E1239-1)*4+4)*$Y$4</f>
        <v>2</v>
      </c>
      <c r="P1239" s="18">
        <f t="shared" si="57"/>
        <v>40660004</v>
      </c>
      <c r="Q1239" s="18" t="str">
        <f>G1239&amp;"#"&amp;H1239&amp;"#"&amp;VLOOKUP(G1239,章节关卡!$AN$3:$AO$36,2,FALSE)</f>
        <v>1603007#2#16</v>
      </c>
    </row>
    <row r="1240" spans="1:17" ht="17.100000000000001" customHeight="1" x14ac:dyDescent="0.2">
      <c r="A1240" s="14">
        <v>1237</v>
      </c>
      <c r="B1240" s="14">
        <v>4067</v>
      </c>
      <c r="C1240" s="14" t="s">
        <v>2218</v>
      </c>
      <c r="D1240" s="14" t="s">
        <v>968</v>
      </c>
      <c r="E1240" s="14">
        <v>1</v>
      </c>
      <c r="F1240" s="18">
        <f t="shared" si="58"/>
        <v>10000</v>
      </c>
      <c r="G1240" s="18">
        <f>INDEX(章节关卡!$D$4:$AA$123,掉落填表!B1240-4000,(掉落填表!E1240-1)*4+2)</f>
        <v>1401002</v>
      </c>
      <c r="H1240" s="18">
        <f t="shared" si="59"/>
        <v>350</v>
      </c>
      <c r="L1240" s="18">
        <f>INDEX(章节关卡!$D$4:$AA$123,掉落填表!B1240-4000,(掉落填表!E1240-1)*4+4)*$Y$4</f>
        <v>350</v>
      </c>
      <c r="P1240" s="18">
        <f t="shared" si="57"/>
        <v>40670001</v>
      </c>
      <c r="Q1240" s="18" t="str">
        <f>G1240&amp;"#"&amp;H1240&amp;"#"&amp;VLOOKUP(G1240,章节关卡!$AN$3:$AO$36,2,FALSE)</f>
        <v>1401002#350#14</v>
      </c>
    </row>
    <row r="1241" spans="1:17" ht="17.100000000000001" customHeight="1" x14ac:dyDescent="0.2">
      <c r="A1241" s="14">
        <v>1238</v>
      </c>
      <c r="B1241" s="14">
        <v>4067</v>
      </c>
      <c r="C1241" s="14" t="s">
        <v>2219</v>
      </c>
      <c r="D1241" s="14" t="s">
        <v>968</v>
      </c>
      <c r="E1241" s="14">
        <v>2</v>
      </c>
      <c r="F1241" s="18">
        <f t="shared" si="58"/>
        <v>10000</v>
      </c>
      <c r="G1241" s="18">
        <f>INDEX(章节关卡!$D$4:$AA$123,掉落填表!B1241-4000,(掉落填表!E1241-1)*4+2)</f>
        <v>1401004</v>
      </c>
      <c r="H1241" s="18">
        <f t="shared" si="59"/>
        <v>100</v>
      </c>
      <c r="L1241" s="18">
        <f>INDEX(章节关卡!$D$4:$AA$123,掉落填表!B1241-4000,(掉落填表!E1241-1)*4+4)*$Y$4</f>
        <v>100</v>
      </c>
      <c r="P1241" s="18">
        <f t="shared" si="57"/>
        <v>40670002</v>
      </c>
      <c r="Q1241" s="18" t="str">
        <f>G1241&amp;"#"&amp;H1241&amp;"#"&amp;VLOOKUP(G1241,章节关卡!$AN$3:$AO$36,2,FALSE)</f>
        <v>1401004#100#14</v>
      </c>
    </row>
    <row r="1242" spans="1:17" ht="17.100000000000001" customHeight="1" x14ac:dyDescent="0.2">
      <c r="A1242" s="14">
        <v>1239</v>
      </c>
      <c r="B1242" s="14">
        <v>4067</v>
      </c>
      <c r="C1242" s="14" t="s">
        <v>2220</v>
      </c>
      <c r="D1242" s="14" t="s">
        <v>968</v>
      </c>
      <c r="E1242" s="14">
        <v>3</v>
      </c>
      <c r="F1242" s="18">
        <f t="shared" si="58"/>
        <v>10000</v>
      </c>
      <c r="G1242" s="18">
        <f>INDEX(章节关卡!$D$4:$AA$123,掉落填表!B1242-4000,(掉落填表!E1242-1)*4+2)</f>
        <v>1603002</v>
      </c>
      <c r="H1242" s="18">
        <f t="shared" si="59"/>
        <v>10</v>
      </c>
      <c r="L1242" s="18">
        <f>INDEX(章节关卡!$D$4:$AA$123,掉落填表!B1242-4000,(掉落填表!E1242-1)*4+4)*$Y$4</f>
        <v>10</v>
      </c>
      <c r="P1242" s="18">
        <f t="shared" si="57"/>
        <v>40670003</v>
      </c>
      <c r="Q1242" s="18" t="str">
        <f>G1242&amp;"#"&amp;H1242&amp;"#"&amp;VLOOKUP(G1242,章节关卡!$AN$3:$AO$36,2,FALSE)</f>
        <v>1603002#10#16</v>
      </c>
    </row>
    <row r="1243" spans="1:17" ht="17.100000000000001" customHeight="1" x14ac:dyDescent="0.2">
      <c r="A1243" s="14">
        <v>1240</v>
      </c>
      <c r="B1243" s="14">
        <v>4067</v>
      </c>
      <c r="C1243" s="14" t="s">
        <v>2221</v>
      </c>
      <c r="D1243" s="14" t="s">
        <v>968</v>
      </c>
      <c r="E1243" s="14">
        <v>4</v>
      </c>
      <c r="F1243" s="18">
        <f t="shared" si="58"/>
        <v>10000</v>
      </c>
      <c r="G1243" s="18">
        <f>INDEX(章节关卡!$D$4:$AA$123,掉落填表!B1243-4000,(掉落填表!E1243-1)*4+2)</f>
        <v>1603009</v>
      </c>
      <c r="H1243" s="18">
        <f t="shared" si="59"/>
        <v>2</v>
      </c>
      <c r="L1243" s="18">
        <f>INDEX(章节关卡!$D$4:$AA$123,掉落填表!B1243-4000,(掉落填表!E1243-1)*4+4)*$Y$4</f>
        <v>2</v>
      </c>
      <c r="P1243" s="18">
        <f t="shared" si="57"/>
        <v>40670004</v>
      </c>
      <c r="Q1243" s="18" t="str">
        <f>G1243&amp;"#"&amp;H1243&amp;"#"&amp;VLOOKUP(G1243,章节关卡!$AN$3:$AO$36,2,FALSE)</f>
        <v>1603009#2#16</v>
      </c>
    </row>
    <row r="1244" spans="1:17" ht="17.100000000000001" customHeight="1" x14ac:dyDescent="0.2">
      <c r="A1244" s="14">
        <v>1241</v>
      </c>
      <c r="B1244" s="14">
        <v>4068</v>
      </c>
      <c r="C1244" s="14" t="s">
        <v>2222</v>
      </c>
      <c r="D1244" s="14" t="s">
        <v>968</v>
      </c>
      <c r="E1244" s="14">
        <v>1</v>
      </c>
      <c r="F1244" s="18">
        <f t="shared" si="58"/>
        <v>10000</v>
      </c>
      <c r="G1244" s="18">
        <f>INDEX(章节关卡!$D$4:$AA$123,掉落填表!B1244-4000,(掉落填表!E1244-1)*4+2)</f>
        <v>1401002</v>
      </c>
      <c r="H1244" s="18">
        <f t="shared" si="59"/>
        <v>350</v>
      </c>
      <c r="L1244" s="18">
        <f>INDEX(章节关卡!$D$4:$AA$123,掉落填表!B1244-4000,(掉落填表!E1244-1)*4+4)*$Y$4</f>
        <v>350</v>
      </c>
      <c r="P1244" s="18">
        <f t="shared" si="57"/>
        <v>40680001</v>
      </c>
      <c r="Q1244" s="18" t="str">
        <f>G1244&amp;"#"&amp;H1244&amp;"#"&amp;VLOOKUP(G1244,章节关卡!$AN$3:$AO$36,2,FALSE)</f>
        <v>1401002#350#14</v>
      </c>
    </row>
    <row r="1245" spans="1:17" ht="17.100000000000001" customHeight="1" x14ac:dyDescent="0.2">
      <c r="A1245" s="14">
        <v>1242</v>
      </c>
      <c r="B1245" s="14">
        <v>4068</v>
      </c>
      <c r="C1245" s="14" t="s">
        <v>2223</v>
      </c>
      <c r="D1245" s="14" t="s">
        <v>968</v>
      </c>
      <c r="E1245" s="14">
        <v>2</v>
      </c>
      <c r="F1245" s="18">
        <f t="shared" si="58"/>
        <v>10000</v>
      </c>
      <c r="G1245" s="18">
        <f>INDEX(章节关卡!$D$4:$AA$123,掉落填表!B1245-4000,(掉落填表!E1245-1)*4+2)</f>
        <v>1603007</v>
      </c>
      <c r="H1245" s="18">
        <f t="shared" si="59"/>
        <v>2</v>
      </c>
      <c r="L1245" s="18">
        <f>INDEX(章节关卡!$D$4:$AA$123,掉落填表!B1245-4000,(掉落填表!E1245-1)*4+4)*$Y$4</f>
        <v>2</v>
      </c>
      <c r="P1245" s="18">
        <f t="shared" si="57"/>
        <v>40680002</v>
      </c>
      <c r="Q1245" s="18" t="str">
        <f>G1245&amp;"#"&amp;H1245&amp;"#"&amp;VLOOKUP(G1245,章节关卡!$AN$3:$AO$36,2,FALSE)</f>
        <v>1603007#2#16</v>
      </c>
    </row>
    <row r="1246" spans="1:17" ht="17.100000000000001" customHeight="1" x14ac:dyDescent="0.2">
      <c r="A1246" s="14">
        <v>1243</v>
      </c>
      <c r="B1246" s="14">
        <v>4068</v>
      </c>
      <c r="C1246" s="14" t="s">
        <v>2224</v>
      </c>
      <c r="D1246" s="14" t="s">
        <v>968</v>
      </c>
      <c r="E1246" s="14">
        <v>3</v>
      </c>
      <c r="F1246" s="18">
        <f t="shared" si="58"/>
        <v>10000</v>
      </c>
      <c r="G1246" s="18">
        <f>INDEX(章节关卡!$D$4:$AA$123,掉落填表!B1246-4000,(掉落填表!E1246-1)*4+2)</f>
        <v>1603009</v>
      </c>
      <c r="H1246" s="18">
        <f t="shared" si="59"/>
        <v>2</v>
      </c>
      <c r="L1246" s="18">
        <f>INDEX(章节关卡!$D$4:$AA$123,掉落填表!B1246-4000,(掉落填表!E1246-1)*4+4)*$Y$4</f>
        <v>2</v>
      </c>
      <c r="P1246" s="18">
        <f t="shared" si="57"/>
        <v>40680003</v>
      </c>
      <c r="Q1246" s="18" t="str">
        <f>G1246&amp;"#"&amp;H1246&amp;"#"&amp;VLOOKUP(G1246,章节关卡!$AN$3:$AO$36,2,FALSE)</f>
        <v>1603009#2#16</v>
      </c>
    </row>
    <row r="1247" spans="1:17" ht="17.100000000000001" customHeight="1" x14ac:dyDescent="0.2">
      <c r="A1247" s="14">
        <v>1244</v>
      </c>
      <c r="B1247" s="14">
        <v>4068</v>
      </c>
      <c r="C1247" s="14" t="s">
        <v>2225</v>
      </c>
      <c r="D1247" s="14" t="s">
        <v>968</v>
      </c>
      <c r="E1247" s="14">
        <v>4</v>
      </c>
      <c r="F1247" s="18">
        <f t="shared" si="58"/>
        <v>10000</v>
      </c>
      <c r="G1247" s="18">
        <f>INDEX(章节关卡!$D$4:$AA$123,掉落填表!B1247-4000,(掉落填表!E1247-1)*4+2)</f>
        <v>1603011</v>
      </c>
      <c r="H1247" s="18">
        <f t="shared" si="59"/>
        <v>2</v>
      </c>
      <c r="L1247" s="18">
        <f>INDEX(章节关卡!$D$4:$AA$123,掉落填表!B1247-4000,(掉落填表!E1247-1)*4+4)*$Y$4</f>
        <v>2</v>
      </c>
      <c r="P1247" s="18">
        <f t="shared" si="57"/>
        <v>40680004</v>
      </c>
      <c r="Q1247" s="18" t="str">
        <f>G1247&amp;"#"&amp;H1247&amp;"#"&amp;VLOOKUP(G1247,章节关卡!$AN$3:$AO$36,2,FALSE)</f>
        <v>1603011#2#16</v>
      </c>
    </row>
    <row r="1248" spans="1:17" ht="17.100000000000001" customHeight="1" x14ac:dyDescent="0.2">
      <c r="A1248" s="14">
        <v>1245</v>
      </c>
      <c r="B1248" s="14">
        <v>4069</v>
      </c>
      <c r="C1248" s="14" t="s">
        <v>2226</v>
      </c>
      <c r="D1248" s="14" t="s">
        <v>968</v>
      </c>
      <c r="E1248" s="14">
        <v>1</v>
      </c>
      <c r="F1248" s="18">
        <f t="shared" si="58"/>
        <v>10000</v>
      </c>
      <c r="G1248" s="18">
        <f>INDEX(章节关卡!$D$4:$AA$123,掉落填表!B1248-4000,(掉落填表!E1248-1)*4+2)</f>
        <v>1401002</v>
      </c>
      <c r="H1248" s="18">
        <f t="shared" si="59"/>
        <v>350</v>
      </c>
      <c r="L1248" s="18">
        <f>INDEX(章节关卡!$D$4:$AA$123,掉落填表!B1248-4000,(掉落填表!E1248-1)*4+4)*$Y$4</f>
        <v>350</v>
      </c>
      <c r="P1248" s="18">
        <f t="shared" si="57"/>
        <v>40690001</v>
      </c>
      <c r="Q1248" s="18" t="str">
        <f>G1248&amp;"#"&amp;H1248&amp;"#"&amp;VLOOKUP(G1248,章节关卡!$AN$3:$AO$36,2,FALSE)</f>
        <v>1401002#350#14</v>
      </c>
    </row>
    <row r="1249" spans="1:17" ht="17.100000000000001" customHeight="1" x14ac:dyDescent="0.2">
      <c r="A1249" s="14">
        <v>1246</v>
      </c>
      <c r="B1249" s="14">
        <v>4069</v>
      </c>
      <c r="C1249" s="14" t="s">
        <v>2227</v>
      </c>
      <c r="D1249" s="14" t="s">
        <v>968</v>
      </c>
      <c r="E1249" s="14">
        <v>2</v>
      </c>
      <c r="F1249" s="18">
        <f t="shared" si="58"/>
        <v>10000</v>
      </c>
      <c r="G1249" s="18">
        <f>INDEX(章节关卡!$D$4:$AA$123,掉落填表!B1249-4000,(掉落填表!E1249-1)*4+2)</f>
        <v>1401003</v>
      </c>
      <c r="H1249" s="18">
        <f t="shared" si="59"/>
        <v>100</v>
      </c>
      <c r="L1249" s="18">
        <f>INDEX(章节关卡!$D$4:$AA$123,掉落填表!B1249-4000,(掉落填表!E1249-1)*4+4)*$Y$4</f>
        <v>100</v>
      </c>
      <c r="P1249" s="18">
        <f t="shared" si="57"/>
        <v>40690002</v>
      </c>
      <c r="Q1249" s="18" t="str">
        <f>G1249&amp;"#"&amp;H1249&amp;"#"&amp;VLOOKUP(G1249,章节关卡!$AN$3:$AO$36,2,FALSE)</f>
        <v>1401003#100#14</v>
      </c>
    </row>
    <row r="1250" spans="1:17" ht="17.100000000000001" customHeight="1" x14ac:dyDescent="0.2">
      <c r="A1250" s="14">
        <v>1247</v>
      </c>
      <c r="B1250" s="14">
        <v>4069</v>
      </c>
      <c r="C1250" s="14" t="s">
        <v>2228</v>
      </c>
      <c r="D1250" s="14" t="s">
        <v>968</v>
      </c>
      <c r="E1250" s="14">
        <v>3</v>
      </c>
      <c r="F1250" s="18">
        <f t="shared" si="58"/>
        <v>10000</v>
      </c>
      <c r="G1250" s="18">
        <f>INDEX(章节关卡!$D$4:$AA$123,掉落填表!B1250-4000,(掉落填表!E1250-1)*4+2)</f>
        <v>1603005</v>
      </c>
      <c r="H1250" s="18">
        <f t="shared" si="59"/>
        <v>10</v>
      </c>
      <c r="L1250" s="18">
        <f>INDEX(章节关卡!$D$4:$AA$123,掉落填表!B1250-4000,(掉落填表!E1250-1)*4+4)*$Y$4</f>
        <v>10</v>
      </c>
      <c r="P1250" s="18">
        <f t="shared" si="57"/>
        <v>40690003</v>
      </c>
      <c r="Q1250" s="18" t="str">
        <f>G1250&amp;"#"&amp;H1250&amp;"#"&amp;VLOOKUP(G1250,章节关卡!$AN$3:$AO$36,2,FALSE)</f>
        <v>1603005#10#16</v>
      </c>
    </row>
    <row r="1251" spans="1:17" ht="17.100000000000001" customHeight="1" x14ac:dyDescent="0.2">
      <c r="A1251" s="14">
        <v>1248</v>
      </c>
      <c r="B1251" s="14">
        <v>4069</v>
      </c>
      <c r="C1251" s="14" t="s">
        <v>2229</v>
      </c>
      <c r="D1251" s="14" t="s">
        <v>968</v>
      </c>
      <c r="E1251" s="14">
        <v>4</v>
      </c>
      <c r="F1251" s="18">
        <f t="shared" si="58"/>
        <v>10000</v>
      </c>
      <c r="G1251" s="18">
        <f>INDEX(章节关卡!$D$4:$AA$123,掉落填表!B1251-4000,(掉落填表!E1251-1)*4+2)</f>
        <v>1603013</v>
      </c>
      <c r="H1251" s="18">
        <f t="shared" si="59"/>
        <v>2</v>
      </c>
      <c r="L1251" s="18">
        <f>INDEX(章节关卡!$D$4:$AA$123,掉落填表!B1251-4000,(掉落填表!E1251-1)*4+4)*$Y$4</f>
        <v>2</v>
      </c>
      <c r="P1251" s="18">
        <f t="shared" si="57"/>
        <v>40690004</v>
      </c>
      <c r="Q1251" s="18" t="str">
        <f>G1251&amp;"#"&amp;H1251&amp;"#"&amp;VLOOKUP(G1251,章节关卡!$AN$3:$AO$36,2,FALSE)</f>
        <v>1603013#2#16</v>
      </c>
    </row>
    <row r="1252" spans="1:17" ht="17.100000000000001" customHeight="1" x14ac:dyDescent="0.2">
      <c r="A1252" s="14">
        <v>1249</v>
      </c>
      <c r="B1252" s="14">
        <v>4070</v>
      </c>
      <c r="C1252" s="14" t="s">
        <v>2230</v>
      </c>
      <c r="D1252" s="14" t="s">
        <v>968</v>
      </c>
      <c r="E1252" s="14">
        <v>1</v>
      </c>
      <c r="F1252" s="18">
        <f t="shared" si="58"/>
        <v>10000</v>
      </c>
      <c r="G1252" s="18">
        <f>INDEX(章节关卡!$D$4:$AA$123,掉落填表!B1252-4000,(掉落填表!E1252-1)*4+2)</f>
        <v>1401002</v>
      </c>
      <c r="H1252" s="18">
        <f t="shared" si="59"/>
        <v>350</v>
      </c>
      <c r="L1252" s="18">
        <f>INDEX(章节关卡!$D$4:$AA$123,掉落填表!B1252-4000,(掉落填表!E1252-1)*4+4)*$Y$4</f>
        <v>350</v>
      </c>
      <c r="P1252" s="18">
        <f t="shared" si="57"/>
        <v>40700001</v>
      </c>
      <c r="Q1252" s="18" t="str">
        <f>G1252&amp;"#"&amp;H1252&amp;"#"&amp;VLOOKUP(G1252,章节关卡!$AN$3:$AO$36,2,FALSE)</f>
        <v>1401002#350#14</v>
      </c>
    </row>
    <row r="1253" spans="1:17" ht="17.100000000000001" customHeight="1" x14ac:dyDescent="0.2">
      <c r="A1253" s="14">
        <v>1250</v>
      </c>
      <c r="B1253" s="14">
        <v>4070</v>
      </c>
      <c r="C1253" s="14" t="s">
        <v>2231</v>
      </c>
      <c r="D1253" s="14" t="s">
        <v>968</v>
      </c>
      <c r="E1253" s="14">
        <v>2</v>
      </c>
      <c r="F1253" s="18">
        <f t="shared" si="58"/>
        <v>10000</v>
      </c>
      <c r="G1253" s="18">
        <f>INDEX(章节关卡!$D$4:$AA$123,掉落填表!B1253-4000,(掉落填表!E1253-1)*4+2)</f>
        <v>1401004</v>
      </c>
      <c r="H1253" s="18">
        <f t="shared" si="59"/>
        <v>100</v>
      </c>
      <c r="L1253" s="18">
        <f>INDEX(章节关卡!$D$4:$AA$123,掉落填表!B1253-4000,(掉落填表!E1253-1)*4+4)*$Y$4</f>
        <v>100</v>
      </c>
      <c r="P1253" s="18">
        <f t="shared" si="57"/>
        <v>40700002</v>
      </c>
      <c r="Q1253" s="18" t="str">
        <f>G1253&amp;"#"&amp;H1253&amp;"#"&amp;VLOOKUP(G1253,章节关卡!$AN$3:$AO$36,2,FALSE)</f>
        <v>1401004#100#14</v>
      </c>
    </row>
    <row r="1254" spans="1:17" ht="17.100000000000001" customHeight="1" x14ac:dyDescent="0.2">
      <c r="A1254" s="14">
        <v>1251</v>
      </c>
      <c r="B1254" s="14">
        <v>4070</v>
      </c>
      <c r="C1254" s="14" t="s">
        <v>2232</v>
      </c>
      <c r="D1254" s="14" t="s">
        <v>968</v>
      </c>
      <c r="E1254" s="14">
        <v>3</v>
      </c>
      <c r="F1254" s="18">
        <f t="shared" si="58"/>
        <v>10000</v>
      </c>
      <c r="G1254" s="18">
        <f>INDEX(章节关卡!$D$4:$AA$123,掉落填表!B1254-4000,(掉落填表!E1254-1)*4+2)</f>
        <v>1603002</v>
      </c>
      <c r="H1254" s="18">
        <f t="shared" si="59"/>
        <v>10</v>
      </c>
      <c r="L1254" s="18">
        <f>INDEX(章节关卡!$D$4:$AA$123,掉落填表!B1254-4000,(掉落填表!E1254-1)*4+4)*$Y$4</f>
        <v>10</v>
      </c>
      <c r="P1254" s="18">
        <f t="shared" si="57"/>
        <v>40700003</v>
      </c>
      <c r="Q1254" s="18" t="str">
        <f>G1254&amp;"#"&amp;H1254&amp;"#"&amp;VLOOKUP(G1254,章节关卡!$AN$3:$AO$36,2,FALSE)</f>
        <v>1603002#10#16</v>
      </c>
    </row>
    <row r="1255" spans="1:17" ht="17.100000000000001" customHeight="1" x14ac:dyDescent="0.2">
      <c r="A1255" s="14">
        <v>1252</v>
      </c>
      <c r="B1255" s="14">
        <v>4070</v>
      </c>
      <c r="C1255" s="14" t="s">
        <v>2233</v>
      </c>
      <c r="D1255" s="14" t="s">
        <v>968</v>
      </c>
      <c r="E1255" s="14">
        <v>4</v>
      </c>
      <c r="F1255" s="18">
        <f t="shared" si="58"/>
        <v>10000</v>
      </c>
      <c r="G1255" s="18">
        <f>INDEX(章节关卡!$D$4:$AA$123,掉落填表!B1255-4000,(掉落填表!E1255-1)*4+2)</f>
        <v>1603015</v>
      </c>
      <c r="H1255" s="18">
        <f t="shared" si="59"/>
        <v>2</v>
      </c>
      <c r="L1255" s="18">
        <f>INDEX(章节关卡!$D$4:$AA$123,掉落填表!B1255-4000,(掉落填表!E1255-1)*4+4)*$Y$4</f>
        <v>2</v>
      </c>
      <c r="P1255" s="18">
        <f t="shared" si="57"/>
        <v>40700004</v>
      </c>
      <c r="Q1255" s="18" t="str">
        <f>G1255&amp;"#"&amp;H1255&amp;"#"&amp;VLOOKUP(G1255,章节关卡!$AN$3:$AO$36,2,FALSE)</f>
        <v>1603015#2#16</v>
      </c>
    </row>
    <row r="1256" spans="1:17" ht="17.100000000000001" customHeight="1" x14ac:dyDescent="0.2">
      <c r="A1256" s="14">
        <v>1253</v>
      </c>
      <c r="B1256" s="14">
        <v>4071</v>
      </c>
      <c r="C1256" s="14" t="s">
        <v>2234</v>
      </c>
      <c r="D1256" s="14" t="s">
        <v>968</v>
      </c>
      <c r="E1256" s="14">
        <v>1</v>
      </c>
      <c r="F1256" s="18">
        <f t="shared" si="58"/>
        <v>10000</v>
      </c>
      <c r="G1256" s="18">
        <f>INDEX(章节关卡!$D$4:$AA$123,掉落填表!B1256-4000,(掉落填表!E1256-1)*4+2)</f>
        <v>1401002</v>
      </c>
      <c r="H1256" s="18">
        <f t="shared" si="59"/>
        <v>350</v>
      </c>
      <c r="L1256" s="18">
        <f>INDEX(章节关卡!$D$4:$AA$123,掉落填表!B1256-4000,(掉落填表!E1256-1)*4+4)*$Y$4</f>
        <v>350</v>
      </c>
      <c r="P1256" s="18">
        <f t="shared" si="57"/>
        <v>40710001</v>
      </c>
      <c r="Q1256" s="18" t="str">
        <f>G1256&amp;"#"&amp;H1256&amp;"#"&amp;VLOOKUP(G1256,章节关卡!$AN$3:$AO$36,2,FALSE)</f>
        <v>1401002#350#14</v>
      </c>
    </row>
    <row r="1257" spans="1:17" ht="17.100000000000001" customHeight="1" x14ac:dyDescent="0.2">
      <c r="A1257" s="14">
        <v>1254</v>
      </c>
      <c r="B1257" s="14">
        <v>4071</v>
      </c>
      <c r="C1257" s="14" t="s">
        <v>2235</v>
      </c>
      <c r="D1257" s="14" t="s">
        <v>968</v>
      </c>
      <c r="E1257" s="14">
        <v>2</v>
      </c>
      <c r="F1257" s="18">
        <f t="shared" si="58"/>
        <v>10000</v>
      </c>
      <c r="G1257" s="18">
        <f>INDEX(章节关卡!$D$4:$AA$123,掉落填表!B1257-4000,(掉落填表!E1257-1)*4+2)</f>
        <v>1401003</v>
      </c>
      <c r="H1257" s="18">
        <f t="shared" si="59"/>
        <v>100</v>
      </c>
      <c r="L1257" s="18">
        <f>INDEX(章节关卡!$D$4:$AA$123,掉落填表!B1257-4000,(掉落填表!E1257-1)*4+4)*$Y$4</f>
        <v>100</v>
      </c>
      <c r="P1257" s="18">
        <f t="shared" si="57"/>
        <v>40710002</v>
      </c>
      <c r="Q1257" s="18" t="str">
        <f>G1257&amp;"#"&amp;H1257&amp;"#"&amp;VLOOKUP(G1257,章节关卡!$AN$3:$AO$36,2,FALSE)</f>
        <v>1401003#100#14</v>
      </c>
    </row>
    <row r="1258" spans="1:17" ht="17.100000000000001" customHeight="1" x14ac:dyDescent="0.2">
      <c r="A1258" s="14">
        <v>1255</v>
      </c>
      <c r="B1258" s="14">
        <v>4071</v>
      </c>
      <c r="C1258" s="14" t="s">
        <v>2236</v>
      </c>
      <c r="D1258" s="14" t="s">
        <v>968</v>
      </c>
      <c r="E1258" s="14">
        <v>3</v>
      </c>
      <c r="F1258" s="18">
        <f t="shared" si="58"/>
        <v>10000</v>
      </c>
      <c r="G1258" s="18">
        <f>INDEX(章节关卡!$D$4:$AA$123,掉落填表!B1258-4000,(掉落填表!E1258-1)*4+2)</f>
        <v>1603005</v>
      </c>
      <c r="H1258" s="18">
        <f t="shared" si="59"/>
        <v>10</v>
      </c>
      <c r="L1258" s="18">
        <f>INDEX(章节关卡!$D$4:$AA$123,掉落填表!B1258-4000,(掉落填表!E1258-1)*4+4)*$Y$4</f>
        <v>10</v>
      </c>
      <c r="P1258" s="18">
        <f t="shared" si="57"/>
        <v>40710003</v>
      </c>
      <c r="Q1258" s="18" t="str">
        <f>G1258&amp;"#"&amp;H1258&amp;"#"&amp;VLOOKUP(G1258,章节关卡!$AN$3:$AO$36,2,FALSE)</f>
        <v>1603005#10#16</v>
      </c>
    </row>
    <row r="1259" spans="1:17" ht="17.100000000000001" customHeight="1" x14ac:dyDescent="0.2">
      <c r="A1259" s="14">
        <v>1256</v>
      </c>
      <c r="B1259" s="14">
        <v>4071</v>
      </c>
      <c r="C1259" s="14" t="s">
        <v>2237</v>
      </c>
      <c r="D1259" s="14" t="s">
        <v>968</v>
      </c>
      <c r="E1259" s="14">
        <v>4</v>
      </c>
      <c r="F1259" s="18">
        <f t="shared" si="58"/>
        <v>10000</v>
      </c>
      <c r="G1259" s="18">
        <f>INDEX(章节关卡!$D$4:$AA$123,掉落填表!B1259-4000,(掉落填表!E1259-1)*4+2)</f>
        <v>1603007</v>
      </c>
      <c r="H1259" s="18">
        <f t="shared" si="59"/>
        <v>2</v>
      </c>
      <c r="L1259" s="18">
        <f>INDEX(章节关卡!$D$4:$AA$123,掉落填表!B1259-4000,(掉落填表!E1259-1)*4+4)*$Y$4</f>
        <v>2</v>
      </c>
      <c r="P1259" s="18">
        <f t="shared" si="57"/>
        <v>40710004</v>
      </c>
      <c r="Q1259" s="18" t="str">
        <f>G1259&amp;"#"&amp;H1259&amp;"#"&amp;VLOOKUP(G1259,章节关卡!$AN$3:$AO$36,2,FALSE)</f>
        <v>1603007#2#16</v>
      </c>
    </row>
    <row r="1260" spans="1:17" ht="17.100000000000001" customHeight="1" x14ac:dyDescent="0.2">
      <c r="A1260" s="14">
        <v>1257</v>
      </c>
      <c r="B1260" s="14">
        <v>4072</v>
      </c>
      <c r="C1260" s="14" t="s">
        <v>2238</v>
      </c>
      <c r="D1260" s="14" t="s">
        <v>968</v>
      </c>
      <c r="E1260" s="14">
        <v>1</v>
      </c>
      <c r="F1260" s="18">
        <f t="shared" si="58"/>
        <v>10000</v>
      </c>
      <c r="G1260" s="18">
        <f>INDEX(章节关卡!$D$4:$AA$123,掉落填表!B1260-4000,(掉落填表!E1260-1)*4+2)</f>
        <v>1401002</v>
      </c>
      <c r="H1260" s="18">
        <f t="shared" si="59"/>
        <v>350</v>
      </c>
      <c r="L1260" s="18">
        <f>INDEX(章节关卡!$D$4:$AA$123,掉落填表!B1260-4000,(掉落填表!E1260-1)*4+4)*$Y$4</f>
        <v>350</v>
      </c>
      <c r="P1260" s="18">
        <f t="shared" si="57"/>
        <v>40720001</v>
      </c>
      <c r="Q1260" s="18" t="str">
        <f>G1260&amp;"#"&amp;H1260&amp;"#"&amp;VLOOKUP(G1260,章节关卡!$AN$3:$AO$36,2,FALSE)</f>
        <v>1401002#350#14</v>
      </c>
    </row>
    <row r="1261" spans="1:17" ht="17.100000000000001" customHeight="1" x14ac:dyDescent="0.2">
      <c r="A1261" s="14">
        <v>1258</v>
      </c>
      <c r="B1261" s="14">
        <v>4072</v>
      </c>
      <c r="C1261" s="14" t="s">
        <v>2239</v>
      </c>
      <c r="D1261" s="14" t="s">
        <v>968</v>
      </c>
      <c r="E1261" s="14">
        <v>2</v>
      </c>
      <c r="F1261" s="18">
        <f t="shared" si="58"/>
        <v>10000</v>
      </c>
      <c r="G1261" s="18">
        <f>INDEX(章节关卡!$D$4:$AA$123,掉落填表!B1261-4000,(掉落填表!E1261-1)*4+2)</f>
        <v>1401004</v>
      </c>
      <c r="H1261" s="18">
        <f t="shared" si="59"/>
        <v>100</v>
      </c>
      <c r="L1261" s="18">
        <f>INDEX(章节关卡!$D$4:$AA$123,掉落填表!B1261-4000,(掉落填表!E1261-1)*4+4)*$Y$4</f>
        <v>100</v>
      </c>
      <c r="P1261" s="18">
        <f t="shared" si="57"/>
        <v>40720002</v>
      </c>
      <c r="Q1261" s="18" t="str">
        <f>G1261&amp;"#"&amp;H1261&amp;"#"&amp;VLOOKUP(G1261,章节关卡!$AN$3:$AO$36,2,FALSE)</f>
        <v>1401004#100#14</v>
      </c>
    </row>
    <row r="1262" spans="1:17" ht="17.100000000000001" customHeight="1" x14ac:dyDescent="0.2">
      <c r="A1262" s="14">
        <v>1259</v>
      </c>
      <c r="B1262" s="14">
        <v>4072</v>
      </c>
      <c r="C1262" s="14" t="s">
        <v>2240</v>
      </c>
      <c r="D1262" s="14" t="s">
        <v>968</v>
      </c>
      <c r="E1262" s="14">
        <v>3</v>
      </c>
      <c r="F1262" s="18">
        <f t="shared" si="58"/>
        <v>10000</v>
      </c>
      <c r="G1262" s="18">
        <f>INDEX(章节关卡!$D$4:$AA$123,掉落填表!B1262-4000,(掉落填表!E1262-1)*4+2)</f>
        <v>1603002</v>
      </c>
      <c r="H1262" s="18">
        <f t="shared" si="59"/>
        <v>10</v>
      </c>
      <c r="L1262" s="18">
        <f>INDEX(章节关卡!$D$4:$AA$123,掉落填表!B1262-4000,(掉落填表!E1262-1)*4+4)*$Y$4</f>
        <v>10</v>
      </c>
      <c r="P1262" s="18">
        <f t="shared" si="57"/>
        <v>40720003</v>
      </c>
      <c r="Q1262" s="18" t="str">
        <f>G1262&amp;"#"&amp;H1262&amp;"#"&amp;VLOOKUP(G1262,章节关卡!$AN$3:$AO$36,2,FALSE)</f>
        <v>1603002#10#16</v>
      </c>
    </row>
    <row r="1263" spans="1:17" ht="17.100000000000001" customHeight="1" x14ac:dyDescent="0.2">
      <c r="A1263" s="14">
        <v>1260</v>
      </c>
      <c r="B1263" s="14">
        <v>4072</v>
      </c>
      <c r="C1263" s="14" t="s">
        <v>2241</v>
      </c>
      <c r="D1263" s="14" t="s">
        <v>968</v>
      </c>
      <c r="E1263" s="14">
        <v>4</v>
      </c>
      <c r="F1263" s="18">
        <f t="shared" si="58"/>
        <v>10000</v>
      </c>
      <c r="G1263" s="18">
        <f>INDEX(章节关卡!$D$4:$AA$123,掉落填表!B1263-4000,(掉落填表!E1263-1)*4+2)</f>
        <v>1603009</v>
      </c>
      <c r="H1263" s="18">
        <f t="shared" si="59"/>
        <v>2</v>
      </c>
      <c r="L1263" s="18">
        <f>INDEX(章节关卡!$D$4:$AA$123,掉落填表!B1263-4000,(掉落填表!E1263-1)*4+4)*$Y$4</f>
        <v>2</v>
      </c>
      <c r="P1263" s="18">
        <f t="shared" si="57"/>
        <v>40720004</v>
      </c>
      <c r="Q1263" s="18" t="str">
        <f>G1263&amp;"#"&amp;H1263&amp;"#"&amp;VLOOKUP(G1263,章节关卡!$AN$3:$AO$36,2,FALSE)</f>
        <v>1603009#2#16</v>
      </c>
    </row>
    <row r="1264" spans="1:17" ht="17.100000000000001" customHeight="1" x14ac:dyDescent="0.2">
      <c r="A1264" s="14">
        <v>1261</v>
      </c>
      <c r="B1264" s="14">
        <v>4073</v>
      </c>
      <c r="C1264" s="14" t="s">
        <v>2242</v>
      </c>
      <c r="D1264" s="14" t="s">
        <v>968</v>
      </c>
      <c r="E1264" s="14">
        <v>1</v>
      </c>
      <c r="F1264" s="18">
        <f t="shared" si="58"/>
        <v>10000</v>
      </c>
      <c r="G1264" s="18">
        <f>INDEX(章节关卡!$D$4:$AA$123,掉落填表!B1264-4000,(掉落填表!E1264-1)*4+2)</f>
        <v>1401002</v>
      </c>
      <c r="H1264" s="18">
        <f t="shared" si="59"/>
        <v>350</v>
      </c>
      <c r="L1264" s="18">
        <f>INDEX(章节关卡!$D$4:$AA$123,掉落填表!B1264-4000,(掉落填表!E1264-1)*4+4)*$Y$4</f>
        <v>350</v>
      </c>
      <c r="P1264" s="18">
        <f t="shared" si="57"/>
        <v>40730001</v>
      </c>
      <c r="Q1264" s="18" t="str">
        <f>G1264&amp;"#"&amp;H1264&amp;"#"&amp;VLOOKUP(G1264,章节关卡!$AN$3:$AO$36,2,FALSE)</f>
        <v>1401002#350#14</v>
      </c>
    </row>
    <row r="1265" spans="1:17" ht="17.100000000000001" customHeight="1" x14ac:dyDescent="0.2">
      <c r="A1265" s="14">
        <v>1262</v>
      </c>
      <c r="B1265" s="14">
        <v>4073</v>
      </c>
      <c r="C1265" s="14" t="s">
        <v>2243</v>
      </c>
      <c r="D1265" s="14" t="s">
        <v>968</v>
      </c>
      <c r="E1265" s="14">
        <v>2</v>
      </c>
      <c r="F1265" s="18">
        <f t="shared" si="58"/>
        <v>10000</v>
      </c>
      <c r="G1265" s="18">
        <f>INDEX(章节关卡!$D$4:$AA$123,掉落填表!B1265-4000,(掉落填表!E1265-1)*4+2)</f>
        <v>1603005</v>
      </c>
      <c r="H1265" s="18">
        <f t="shared" si="59"/>
        <v>10</v>
      </c>
      <c r="L1265" s="18">
        <f>INDEX(章节关卡!$D$4:$AA$123,掉落填表!B1265-4000,(掉落填表!E1265-1)*4+4)*$Y$4</f>
        <v>10</v>
      </c>
      <c r="P1265" s="18">
        <f t="shared" si="57"/>
        <v>40730002</v>
      </c>
      <c r="Q1265" s="18" t="str">
        <f>G1265&amp;"#"&amp;H1265&amp;"#"&amp;VLOOKUP(G1265,章节关卡!$AN$3:$AO$36,2,FALSE)</f>
        <v>1603005#10#16</v>
      </c>
    </row>
    <row r="1266" spans="1:17" ht="17.100000000000001" customHeight="1" x14ac:dyDescent="0.2">
      <c r="A1266" s="14">
        <v>1263</v>
      </c>
      <c r="B1266" s="14">
        <v>4073</v>
      </c>
      <c r="C1266" s="14" t="s">
        <v>2244</v>
      </c>
      <c r="D1266" s="14" t="s">
        <v>968</v>
      </c>
      <c r="E1266" s="14">
        <v>3</v>
      </c>
      <c r="F1266" s="18">
        <f t="shared" si="58"/>
        <v>10000</v>
      </c>
      <c r="G1266" s="18">
        <f>INDEX(章节关卡!$D$4:$AA$123,掉落填表!B1266-4000,(掉落填表!E1266-1)*4+2)</f>
        <v>1603005</v>
      </c>
      <c r="H1266" s="18">
        <f t="shared" si="59"/>
        <v>10</v>
      </c>
      <c r="L1266" s="18">
        <f>INDEX(章节关卡!$D$4:$AA$123,掉落填表!B1266-4000,(掉落填表!E1266-1)*4+4)*$Y$4</f>
        <v>10</v>
      </c>
      <c r="P1266" s="18">
        <f t="shared" si="57"/>
        <v>40730003</v>
      </c>
      <c r="Q1266" s="18" t="str">
        <f>G1266&amp;"#"&amp;H1266&amp;"#"&amp;VLOOKUP(G1266,章节关卡!$AN$3:$AO$36,2,FALSE)</f>
        <v>1603005#10#16</v>
      </c>
    </row>
    <row r="1267" spans="1:17" ht="17.100000000000001" customHeight="1" x14ac:dyDescent="0.2">
      <c r="A1267" s="14">
        <v>1264</v>
      </c>
      <c r="B1267" s="14">
        <v>4073</v>
      </c>
      <c r="C1267" s="14" t="s">
        <v>2245</v>
      </c>
      <c r="D1267" s="14" t="s">
        <v>968</v>
      </c>
      <c r="E1267" s="14">
        <v>4</v>
      </c>
      <c r="F1267" s="18">
        <f t="shared" si="58"/>
        <v>10000</v>
      </c>
      <c r="G1267" s="18">
        <f>INDEX(章节关卡!$D$4:$AA$123,掉落填表!B1267-4000,(掉落填表!E1267-1)*4+2)</f>
        <v>1603015</v>
      </c>
      <c r="H1267" s="18">
        <f t="shared" si="59"/>
        <v>2</v>
      </c>
      <c r="L1267" s="18">
        <f>INDEX(章节关卡!$D$4:$AA$123,掉落填表!B1267-4000,(掉落填表!E1267-1)*4+4)*$Y$4</f>
        <v>2</v>
      </c>
      <c r="P1267" s="18">
        <f t="shared" si="57"/>
        <v>40730004</v>
      </c>
      <c r="Q1267" s="18" t="str">
        <f>G1267&amp;"#"&amp;H1267&amp;"#"&amp;VLOOKUP(G1267,章节关卡!$AN$3:$AO$36,2,FALSE)</f>
        <v>1603015#2#16</v>
      </c>
    </row>
    <row r="1268" spans="1:17" ht="17.100000000000001" customHeight="1" x14ac:dyDescent="0.2">
      <c r="A1268" s="14">
        <v>1265</v>
      </c>
      <c r="B1268" s="14">
        <v>4074</v>
      </c>
      <c r="C1268" s="14" t="s">
        <v>2246</v>
      </c>
      <c r="D1268" s="14" t="s">
        <v>968</v>
      </c>
      <c r="E1268" s="14">
        <v>1</v>
      </c>
      <c r="F1268" s="18">
        <f t="shared" si="58"/>
        <v>10000</v>
      </c>
      <c r="G1268" s="18">
        <f>INDEX(章节关卡!$D$4:$AA$123,掉落填表!B1268-4000,(掉落填表!E1268-1)*4+2)</f>
        <v>1401002</v>
      </c>
      <c r="H1268" s="18">
        <f t="shared" si="59"/>
        <v>350</v>
      </c>
      <c r="L1268" s="18">
        <f>INDEX(章节关卡!$D$4:$AA$123,掉落填表!B1268-4000,(掉落填表!E1268-1)*4+4)*$Y$4</f>
        <v>350</v>
      </c>
      <c r="P1268" s="18">
        <f t="shared" si="57"/>
        <v>40740001</v>
      </c>
      <c r="Q1268" s="18" t="str">
        <f>G1268&amp;"#"&amp;H1268&amp;"#"&amp;VLOOKUP(G1268,章节关卡!$AN$3:$AO$36,2,FALSE)</f>
        <v>1401002#350#14</v>
      </c>
    </row>
    <row r="1269" spans="1:17" ht="17.100000000000001" customHeight="1" x14ac:dyDescent="0.2">
      <c r="A1269" s="14">
        <v>1266</v>
      </c>
      <c r="B1269" s="14">
        <v>4074</v>
      </c>
      <c r="C1269" s="14" t="s">
        <v>2247</v>
      </c>
      <c r="D1269" s="14" t="s">
        <v>968</v>
      </c>
      <c r="E1269" s="14">
        <v>2</v>
      </c>
      <c r="F1269" s="18">
        <f t="shared" si="58"/>
        <v>10000</v>
      </c>
      <c r="G1269" s="18">
        <f>INDEX(章节关卡!$D$4:$AA$123,掉落填表!B1269-4000,(掉落填表!E1269-1)*4+2)</f>
        <v>1401004</v>
      </c>
      <c r="H1269" s="18">
        <f t="shared" si="59"/>
        <v>100</v>
      </c>
      <c r="L1269" s="18">
        <f>INDEX(章节关卡!$D$4:$AA$123,掉落填表!B1269-4000,(掉落填表!E1269-1)*4+4)*$Y$4</f>
        <v>100</v>
      </c>
      <c r="P1269" s="18">
        <f t="shared" si="57"/>
        <v>40740002</v>
      </c>
      <c r="Q1269" s="18" t="str">
        <f>G1269&amp;"#"&amp;H1269&amp;"#"&amp;VLOOKUP(G1269,章节关卡!$AN$3:$AO$36,2,FALSE)</f>
        <v>1401004#100#14</v>
      </c>
    </row>
    <row r="1270" spans="1:17" ht="17.100000000000001" customHeight="1" x14ac:dyDescent="0.2">
      <c r="A1270" s="14">
        <v>1267</v>
      </c>
      <c r="B1270" s="14">
        <v>4074</v>
      </c>
      <c r="C1270" s="14" t="s">
        <v>2248</v>
      </c>
      <c r="D1270" s="14" t="s">
        <v>968</v>
      </c>
      <c r="E1270" s="14">
        <v>3</v>
      </c>
      <c r="F1270" s="18">
        <f t="shared" si="58"/>
        <v>10000</v>
      </c>
      <c r="G1270" s="18">
        <f>INDEX(章节关卡!$D$4:$AA$123,掉落填表!B1270-4000,(掉落填表!E1270-1)*4+2)</f>
        <v>1401003</v>
      </c>
      <c r="H1270" s="18">
        <f t="shared" si="59"/>
        <v>100</v>
      </c>
      <c r="L1270" s="18">
        <f>INDEX(章节关卡!$D$4:$AA$123,掉落填表!B1270-4000,(掉落填表!E1270-1)*4+4)*$Y$4</f>
        <v>100</v>
      </c>
      <c r="P1270" s="18">
        <f t="shared" si="57"/>
        <v>40740003</v>
      </c>
      <c r="Q1270" s="18" t="str">
        <f>G1270&amp;"#"&amp;H1270&amp;"#"&amp;VLOOKUP(G1270,章节关卡!$AN$3:$AO$36,2,FALSE)</f>
        <v>1401003#100#14</v>
      </c>
    </row>
    <row r="1271" spans="1:17" ht="17.100000000000001" customHeight="1" x14ac:dyDescent="0.2">
      <c r="A1271" s="14">
        <v>1268</v>
      </c>
      <c r="B1271" s="14">
        <v>4074</v>
      </c>
      <c r="C1271" s="14" t="s">
        <v>2249</v>
      </c>
      <c r="D1271" s="14" t="s">
        <v>968</v>
      </c>
      <c r="E1271" s="14">
        <v>4</v>
      </c>
      <c r="F1271" s="18">
        <f t="shared" si="58"/>
        <v>10000</v>
      </c>
      <c r="G1271" s="18">
        <f>INDEX(章节关卡!$D$4:$AA$123,掉落填表!B1271-4000,(掉落填表!E1271-1)*4+2)</f>
        <v>1603013</v>
      </c>
      <c r="H1271" s="18">
        <f t="shared" si="59"/>
        <v>2</v>
      </c>
      <c r="L1271" s="18">
        <f>INDEX(章节关卡!$D$4:$AA$123,掉落填表!B1271-4000,(掉落填表!E1271-1)*4+4)*$Y$4</f>
        <v>2</v>
      </c>
      <c r="P1271" s="18">
        <f t="shared" si="57"/>
        <v>40740004</v>
      </c>
      <c r="Q1271" s="18" t="str">
        <f>G1271&amp;"#"&amp;H1271&amp;"#"&amp;VLOOKUP(G1271,章节关卡!$AN$3:$AO$36,2,FALSE)</f>
        <v>1603013#2#16</v>
      </c>
    </row>
    <row r="1272" spans="1:17" ht="17.100000000000001" customHeight="1" x14ac:dyDescent="0.2">
      <c r="A1272" s="14">
        <v>1269</v>
      </c>
      <c r="B1272" s="14">
        <v>4075</v>
      </c>
      <c r="C1272" s="14" t="s">
        <v>2250</v>
      </c>
      <c r="D1272" s="14" t="s">
        <v>968</v>
      </c>
      <c r="E1272" s="14">
        <v>1</v>
      </c>
      <c r="F1272" s="18">
        <f t="shared" si="58"/>
        <v>10000</v>
      </c>
      <c r="G1272" s="18">
        <f>INDEX(章节关卡!$D$4:$AA$123,掉落填表!B1272-4000,(掉落填表!E1272-1)*4+2)</f>
        <v>1401002</v>
      </c>
      <c r="H1272" s="18">
        <f t="shared" si="59"/>
        <v>350</v>
      </c>
      <c r="L1272" s="18">
        <f>INDEX(章节关卡!$D$4:$AA$123,掉落填表!B1272-4000,(掉落填表!E1272-1)*4+4)*$Y$4</f>
        <v>350</v>
      </c>
      <c r="P1272" s="18">
        <f t="shared" si="57"/>
        <v>40750001</v>
      </c>
      <c r="Q1272" s="18" t="str">
        <f>G1272&amp;"#"&amp;H1272&amp;"#"&amp;VLOOKUP(G1272,章节关卡!$AN$3:$AO$36,2,FALSE)</f>
        <v>1401002#350#14</v>
      </c>
    </row>
    <row r="1273" spans="1:17" ht="17.100000000000001" customHeight="1" x14ac:dyDescent="0.2">
      <c r="A1273" s="14">
        <v>1270</v>
      </c>
      <c r="B1273" s="14">
        <v>4075</v>
      </c>
      <c r="C1273" s="14" t="s">
        <v>2251</v>
      </c>
      <c r="D1273" s="14" t="s">
        <v>968</v>
      </c>
      <c r="E1273" s="14">
        <v>2</v>
      </c>
      <c r="F1273" s="18">
        <f t="shared" si="58"/>
        <v>10000</v>
      </c>
      <c r="G1273" s="18">
        <f>INDEX(章节关卡!$D$4:$AA$123,掉落填表!B1273-4000,(掉落填表!E1273-1)*4+2)</f>
        <v>1603002</v>
      </c>
      <c r="H1273" s="18">
        <f t="shared" si="59"/>
        <v>10</v>
      </c>
      <c r="L1273" s="18">
        <f>INDEX(章节关卡!$D$4:$AA$123,掉落填表!B1273-4000,(掉落填表!E1273-1)*4+4)*$Y$4</f>
        <v>10</v>
      </c>
      <c r="P1273" s="18">
        <f t="shared" si="57"/>
        <v>40750002</v>
      </c>
      <c r="Q1273" s="18" t="str">
        <f>G1273&amp;"#"&amp;H1273&amp;"#"&amp;VLOOKUP(G1273,章节关卡!$AN$3:$AO$36,2,FALSE)</f>
        <v>1603002#10#16</v>
      </c>
    </row>
    <row r="1274" spans="1:17" ht="17.100000000000001" customHeight="1" x14ac:dyDescent="0.2">
      <c r="A1274" s="14">
        <v>1271</v>
      </c>
      <c r="B1274" s="14">
        <v>4075</v>
      </c>
      <c r="C1274" s="14" t="s">
        <v>2252</v>
      </c>
      <c r="D1274" s="14" t="s">
        <v>968</v>
      </c>
      <c r="E1274" s="14">
        <v>3</v>
      </c>
      <c r="F1274" s="18">
        <f t="shared" si="58"/>
        <v>10000</v>
      </c>
      <c r="G1274" s="18">
        <f>INDEX(章节关卡!$D$4:$AA$123,掉落填表!B1274-4000,(掉落填表!E1274-1)*4+2)</f>
        <v>1603005</v>
      </c>
      <c r="H1274" s="18">
        <f t="shared" si="59"/>
        <v>10</v>
      </c>
      <c r="L1274" s="18">
        <f>INDEX(章节关卡!$D$4:$AA$123,掉落填表!B1274-4000,(掉落填表!E1274-1)*4+4)*$Y$4</f>
        <v>10</v>
      </c>
      <c r="P1274" s="18">
        <f t="shared" si="57"/>
        <v>40750003</v>
      </c>
      <c r="Q1274" s="18" t="str">
        <f>G1274&amp;"#"&amp;H1274&amp;"#"&amp;VLOOKUP(G1274,章节关卡!$AN$3:$AO$36,2,FALSE)</f>
        <v>1603005#10#16</v>
      </c>
    </row>
    <row r="1275" spans="1:17" ht="17.100000000000001" customHeight="1" x14ac:dyDescent="0.2">
      <c r="A1275" s="14">
        <v>1272</v>
      </c>
      <c r="B1275" s="14">
        <v>4075</v>
      </c>
      <c r="C1275" s="14" t="s">
        <v>2253</v>
      </c>
      <c r="D1275" s="14" t="s">
        <v>968</v>
      </c>
      <c r="E1275" s="14">
        <v>4</v>
      </c>
      <c r="F1275" s="18">
        <f t="shared" si="58"/>
        <v>10000</v>
      </c>
      <c r="G1275" s="18">
        <f>INDEX(章节关卡!$D$4:$AA$123,掉落填表!B1275-4000,(掉落填表!E1275-1)*4+2)</f>
        <v>1603011</v>
      </c>
      <c r="H1275" s="18">
        <f t="shared" si="59"/>
        <v>2</v>
      </c>
      <c r="L1275" s="18">
        <f>INDEX(章节关卡!$D$4:$AA$123,掉落填表!B1275-4000,(掉落填表!E1275-1)*4+4)*$Y$4</f>
        <v>2</v>
      </c>
      <c r="P1275" s="18">
        <f t="shared" si="57"/>
        <v>40750004</v>
      </c>
      <c r="Q1275" s="18" t="str">
        <f>G1275&amp;"#"&amp;H1275&amp;"#"&amp;VLOOKUP(G1275,章节关卡!$AN$3:$AO$36,2,FALSE)</f>
        <v>1603011#2#16</v>
      </c>
    </row>
    <row r="1276" spans="1:17" ht="17.100000000000001" customHeight="1" x14ac:dyDescent="0.2">
      <c r="A1276" s="14">
        <v>1273</v>
      </c>
      <c r="B1276" s="14">
        <v>4076</v>
      </c>
      <c r="C1276" s="14" t="s">
        <v>2254</v>
      </c>
      <c r="D1276" s="14" t="s">
        <v>968</v>
      </c>
      <c r="E1276" s="14">
        <v>1</v>
      </c>
      <c r="F1276" s="18">
        <f t="shared" si="58"/>
        <v>10000</v>
      </c>
      <c r="G1276" s="18">
        <f>INDEX(章节关卡!$D$4:$AA$123,掉落填表!B1276-4000,(掉落填表!E1276-1)*4+2)</f>
        <v>1401002</v>
      </c>
      <c r="H1276" s="18">
        <f t="shared" si="59"/>
        <v>400</v>
      </c>
      <c r="L1276" s="18">
        <f>INDEX(章节关卡!$D$4:$AA$123,掉落填表!B1276-4000,(掉落填表!E1276-1)*4+4)*$Y$4</f>
        <v>400</v>
      </c>
      <c r="P1276" s="18">
        <f t="shared" si="57"/>
        <v>40760001</v>
      </c>
      <c r="Q1276" s="18" t="str">
        <f>G1276&amp;"#"&amp;H1276&amp;"#"&amp;VLOOKUP(G1276,章节关卡!$AN$3:$AO$36,2,FALSE)</f>
        <v>1401002#400#14</v>
      </c>
    </row>
    <row r="1277" spans="1:17" ht="17.100000000000001" customHeight="1" x14ac:dyDescent="0.2">
      <c r="A1277" s="14">
        <v>1274</v>
      </c>
      <c r="B1277" s="14">
        <v>4076</v>
      </c>
      <c r="C1277" s="14" t="s">
        <v>2255</v>
      </c>
      <c r="D1277" s="14" t="s">
        <v>968</v>
      </c>
      <c r="E1277" s="14">
        <v>2</v>
      </c>
      <c r="F1277" s="18">
        <f t="shared" si="58"/>
        <v>10000</v>
      </c>
      <c r="G1277" s="18">
        <f>INDEX(章节关卡!$D$4:$AA$123,掉落填表!B1277-4000,(掉落填表!E1277-1)*4+2)</f>
        <v>1401003</v>
      </c>
      <c r="H1277" s="18">
        <f t="shared" si="59"/>
        <v>110</v>
      </c>
      <c r="L1277" s="18">
        <f>INDEX(章节关卡!$D$4:$AA$123,掉落填表!B1277-4000,(掉落填表!E1277-1)*4+4)*$Y$4</f>
        <v>110</v>
      </c>
      <c r="P1277" s="18">
        <f t="shared" si="57"/>
        <v>40760002</v>
      </c>
      <c r="Q1277" s="18" t="str">
        <f>G1277&amp;"#"&amp;H1277&amp;"#"&amp;VLOOKUP(G1277,章节关卡!$AN$3:$AO$36,2,FALSE)</f>
        <v>1401003#110#14</v>
      </c>
    </row>
    <row r="1278" spans="1:17" ht="17.100000000000001" customHeight="1" x14ac:dyDescent="0.2">
      <c r="A1278" s="14">
        <v>1275</v>
      </c>
      <c r="B1278" s="14">
        <v>4076</v>
      </c>
      <c r="C1278" s="14" t="s">
        <v>2256</v>
      </c>
      <c r="D1278" s="14" t="s">
        <v>968</v>
      </c>
      <c r="E1278" s="14">
        <v>3</v>
      </c>
      <c r="F1278" s="18">
        <f t="shared" si="58"/>
        <v>10000</v>
      </c>
      <c r="G1278" s="18">
        <f>INDEX(章节关卡!$D$4:$AA$123,掉落填表!B1278-4000,(掉落填表!E1278-1)*4+2)</f>
        <v>1603006</v>
      </c>
      <c r="H1278" s="18">
        <f t="shared" si="59"/>
        <v>6</v>
      </c>
      <c r="L1278" s="18">
        <f>INDEX(章节关卡!$D$4:$AA$123,掉落填表!B1278-4000,(掉落填表!E1278-1)*4+4)*$Y$4</f>
        <v>6</v>
      </c>
      <c r="P1278" s="18">
        <f t="shared" si="57"/>
        <v>40760003</v>
      </c>
      <c r="Q1278" s="18" t="str">
        <f>G1278&amp;"#"&amp;H1278&amp;"#"&amp;VLOOKUP(G1278,章节关卡!$AN$3:$AO$36,2,FALSE)</f>
        <v>1603006#6#16</v>
      </c>
    </row>
    <row r="1279" spans="1:17" ht="17.100000000000001" customHeight="1" x14ac:dyDescent="0.2">
      <c r="A1279" s="14">
        <v>1276</v>
      </c>
      <c r="B1279" s="14">
        <v>4076</v>
      </c>
      <c r="C1279" s="14" t="s">
        <v>2257</v>
      </c>
      <c r="D1279" s="14" t="s">
        <v>968</v>
      </c>
      <c r="E1279" s="14">
        <v>4</v>
      </c>
      <c r="F1279" s="18">
        <f t="shared" si="58"/>
        <v>5000</v>
      </c>
      <c r="G1279" s="18">
        <f>INDEX(章节关卡!$D$4:$AA$123,掉落填表!B1279-4000,(掉落填表!E1279-1)*4+2)</f>
        <v>1603008</v>
      </c>
      <c r="H1279" s="18">
        <f t="shared" si="59"/>
        <v>1</v>
      </c>
      <c r="L1279" s="18">
        <f>INDEX(章节关卡!$D$4:$AA$123,掉落填表!B1279-4000,(掉落填表!E1279-1)*4+4)*$Y$4</f>
        <v>0.5</v>
      </c>
      <c r="P1279" s="18">
        <f t="shared" si="57"/>
        <v>40760004</v>
      </c>
      <c r="Q1279" s="18" t="str">
        <f>G1279&amp;"#"&amp;H1279&amp;"#"&amp;VLOOKUP(G1279,章节关卡!$AN$3:$AO$36,2,FALSE)</f>
        <v>1603008#1#16</v>
      </c>
    </row>
    <row r="1280" spans="1:17" ht="17.100000000000001" customHeight="1" x14ac:dyDescent="0.2">
      <c r="A1280" s="14">
        <v>1277</v>
      </c>
      <c r="B1280" s="14">
        <v>4077</v>
      </c>
      <c r="C1280" s="14" t="s">
        <v>2258</v>
      </c>
      <c r="D1280" s="14" t="s">
        <v>968</v>
      </c>
      <c r="E1280" s="14">
        <v>1</v>
      </c>
      <c r="F1280" s="18">
        <f t="shared" si="58"/>
        <v>10000</v>
      </c>
      <c r="G1280" s="18">
        <f>INDEX(章节关卡!$D$4:$AA$123,掉落填表!B1280-4000,(掉落填表!E1280-1)*4+2)</f>
        <v>1401002</v>
      </c>
      <c r="H1280" s="18">
        <f t="shared" si="59"/>
        <v>400</v>
      </c>
      <c r="L1280" s="18">
        <f>INDEX(章节关卡!$D$4:$AA$123,掉落填表!B1280-4000,(掉落填表!E1280-1)*4+4)*$Y$4</f>
        <v>400</v>
      </c>
      <c r="P1280" s="18">
        <f t="shared" si="57"/>
        <v>40770001</v>
      </c>
      <c r="Q1280" s="18" t="str">
        <f>G1280&amp;"#"&amp;H1280&amp;"#"&amp;VLOOKUP(G1280,章节关卡!$AN$3:$AO$36,2,FALSE)</f>
        <v>1401002#400#14</v>
      </c>
    </row>
    <row r="1281" spans="1:17" ht="17.100000000000001" customHeight="1" x14ac:dyDescent="0.2">
      <c r="A1281" s="14">
        <v>1278</v>
      </c>
      <c r="B1281" s="14">
        <v>4077</v>
      </c>
      <c r="C1281" s="14" t="s">
        <v>2259</v>
      </c>
      <c r="D1281" s="14" t="s">
        <v>968</v>
      </c>
      <c r="E1281" s="14">
        <v>2</v>
      </c>
      <c r="F1281" s="18">
        <f t="shared" si="58"/>
        <v>10000</v>
      </c>
      <c r="G1281" s="18">
        <f>INDEX(章节关卡!$D$4:$AA$123,掉落填表!B1281-4000,(掉落填表!E1281-1)*4+2)</f>
        <v>1401004</v>
      </c>
      <c r="H1281" s="18">
        <f t="shared" si="59"/>
        <v>110</v>
      </c>
      <c r="L1281" s="18">
        <f>INDEX(章节关卡!$D$4:$AA$123,掉落填表!B1281-4000,(掉落填表!E1281-1)*4+4)*$Y$4</f>
        <v>110</v>
      </c>
      <c r="P1281" s="18">
        <f t="shared" si="57"/>
        <v>40770002</v>
      </c>
      <c r="Q1281" s="18" t="str">
        <f>G1281&amp;"#"&amp;H1281&amp;"#"&amp;VLOOKUP(G1281,章节关卡!$AN$3:$AO$36,2,FALSE)</f>
        <v>1401004#110#14</v>
      </c>
    </row>
    <row r="1282" spans="1:17" ht="17.100000000000001" customHeight="1" x14ac:dyDescent="0.2">
      <c r="A1282" s="14">
        <v>1279</v>
      </c>
      <c r="B1282" s="14">
        <v>4077</v>
      </c>
      <c r="C1282" s="14" t="s">
        <v>2260</v>
      </c>
      <c r="D1282" s="14" t="s">
        <v>968</v>
      </c>
      <c r="E1282" s="14">
        <v>3</v>
      </c>
      <c r="F1282" s="18">
        <f t="shared" si="58"/>
        <v>10000</v>
      </c>
      <c r="G1282" s="18">
        <f>INDEX(章节关卡!$D$4:$AA$123,掉落填表!B1282-4000,(掉落填表!E1282-1)*4+2)</f>
        <v>1603003</v>
      </c>
      <c r="H1282" s="18">
        <f t="shared" si="59"/>
        <v>6</v>
      </c>
      <c r="L1282" s="18">
        <f>INDEX(章节关卡!$D$4:$AA$123,掉落填表!B1282-4000,(掉落填表!E1282-1)*4+4)*$Y$4</f>
        <v>6</v>
      </c>
      <c r="P1282" s="18">
        <f t="shared" si="57"/>
        <v>40770003</v>
      </c>
      <c r="Q1282" s="18" t="str">
        <f>G1282&amp;"#"&amp;H1282&amp;"#"&amp;VLOOKUP(G1282,章节关卡!$AN$3:$AO$36,2,FALSE)</f>
        <v>1603003#6#16</v>
      </c>
    </row>
    <row r="1283" spans="1:17" ht="17.100000000000001" customHeight="1" x14ac:dyDescent="0.2">
      <c r="A1283" s="14">
        <v>1280</v>
      </c>
      <c r="B1283" s="14">
        <v>4077</v>
      </c>
      <c r="C1283" s="14" t="s">
        <v>2261</v>
      </c>
      <c r="D1283" s="14" t="s">
        <v>968</v>
      </c>
      <c r="E1283" s="14">
        <v>4</v>
      </c>
      <c r="F1283" s="18">
        <f t="shared" si="58"/>
        <v>5000</v>
      </c>
      <c r="G1283" s="18">
        <f>INDEX(章节关卡!$D$4:$AA$123,掉落填表!B1283-4000,(掉落填表!E1283-1)*4+2)</f>
        <v>1603010</v>
      </c>
      <c r="H1283" s="18">
        <f t="shared" si="59"/>
        <v>1</v>
      </c>
      <c r="L1283" s="18">
        <f>INDEX(章节关卡!$D$4:$AA$123,掉落填表!B1283-4000,(掉落填表!E1283-1)*4+4)*$Y$4</f>
        <v>0.5</v>
      </c>
      <c r="P1283" s="18">
        <f t="shared" si="57"/>
        <v>40770004</v>
      </c>
      <c r="Q1283" s="18" t="str">
        <f>G1283&amp;"#"&amp;H1283&amp;"#"&amp;VLOOKUP(G1283,章节关卡!$AN$3:$AO$36,2,FALSE)</f>
        <v>1603010#1#16</v>
      </c>
    </row>
    <row r="1284" spans="1:17" ht="17.100000000000001" customHeight="1" x14ac:dyDescent="0.2">
      <c r="A1284" s="14">
        <v>1281</v>
      </c>
      <c r="B1284" s="14">
        <v>4078</v>
      </c>
      <c r="C1284" s="14" t="s">
        <v>2262</v>
      </c>
      <c r="D1284" s="14" t="s">
        <v>968</v>
      </c>
      <c r="E1284" s="14">
        <v>1</v>
      </c>
      <c r="F1284" s="18">
        <f t="shared" si="58"/>
        <v>10000</v>
      </c>
      <c r="G1284" s="18">
        <f>INDEX(章节关卡!$D$4:$AA$123,掉落填表!B1284-4000,(掉落填表!E1284-1)*4+2)</f>
        <v>1401002</v>
      </c>
      <c r="H1284" s="18">
        <f t="shared" si="59"/>
        <v>400</v>
      </c>
      <c r="L1284" s="18">
        <f>INDEX(章节关卡!$D$4:$AA$123,掉落填表!B1284-4000,(掉落填表!E1284-1)*4+4)*$Y$4</f>
        <v>400</v>
      </c>
      <c r="P1284" s="18">
        <f t="shared" ref="P1284:P1347" si="60">B1284*10000+E1284</f>
        <v>40780001</v>
      </c>
      <c r="Q1284" s="18" t="str">
        <f>G1284&amp;"#"&amp;H1284&amp;"#"&amp;VLOOKUP(G1284,章节关卡!$AN$3:$AO$36,2,FALSE)</f>
        <v>1401002#400#14</v>
      </c>
    </row>
    <row r="1285" spans="1:17" ht="17.100000000000001" customHeight="1" x14ac:dyDescent="0.2">
      <c r="A1285" s="14">
        <v>1282</v>
      </c>
      <c r="B1285" s="14">
        <v>4078</v>
      </c>
      <c r="C1285" s="14" t="s">
        <v>2263</v>
      </c>
      <c r="D1285" s="14" t="s">
        <v>968</v>
      </c>
      <c r="E1285" s="14">
        <v>2</v>
      </c>
      <c r="F1285" s="18">
        <f t="shared" ref="F1285:F1348" si="61">IF(L1285&lt;1,INT(L1285*10000),10000)</f>
        <v>5000</v>
      </c>
      <c r="G1285" s="18">
        <f>INDEX(章节关卡!$D$4:$AA$123,掉落填表!B1285-4000,(掉落填表!E1285-1)*4+2)</f>
        <v>1603014</v>
      </c>
      <c r="H1285" s="18">
        <f t="shared" ref="H1285:H1348" si="62">IF(F1285&lt;10000,1,INT(L1285))</f>
        <v>1</v>
      </c>
      <c r="L1285" s="18">
        <f>INDEX(章节关卡!$D$4:$AA$123,掉落填表!B1285-4000,(掉落填表!E1285-1)*4+4)*$Y$4</f>
        <v>0.5</v>
      </c>
      <c r="P1285" s="18">
        <f t="shared" si="60"/>
        <v>40780002</v>
      </c>
      <c r="Q1285" s="18" t="str">
        <f>G1285&amp;"#"&amp;H1285&amp;"#"&amp;VLOOKUP(G1285,章节关卡!$AN$3:$AO$36,2,FALSE)</f>
        <v>1603014#1#16</v>
      </c>
    </row>
    <row r="1286" spans="1:17" ht="17.100000000000001" customHeight="1" x14ac:dyDescent="0.2">
      <c r="A1286" s="14">
        <v>1283</v>
      </c>
      <c r="B1286" s="14">
        <v>4078</v>
      </c>
      <c r="C1286" s="14" t="s">
        <v>2264</v>
      </c>
      <c r="D1286" s="14" t="s">
        <v>968</v>
      </c>
      <c r="E1286" s="14">
        <v>3</v>
      </c>
      <c r="F1286" s="18">
        <f t="shared" si="61"/>
        <v>5000</v>
      </c>
      <c r="G1286" s="18">
        <f>INDEX(章节关卡!$D$4:$AA$123,掉落填表!B1286-4000,(掉落填表!E1286-1)*4+2)</f>
        <v>1603016</v>
      </c>
      <c r="H1286" s="18">
        <f t="shared" si="62"/>
        <v>1</v>
      </c>
      <c r="L1286" s="18">
        <f>INDEX(章节关卡!$D$4:$AA$123,掉落填表!B1286-4000,(掉落填表!E1286-1)*4+4)*$Y$4</f>
        <v>0.5</v>
      </c>
      <c r="P1286" s="18">
        <f t="shared" si="60"/>
        <v>40780003</v>
      </c>
      <c r="Q1286" s="18" t="str">
        <f>G1286&amp;"#"&amp;H1286&amp;"#"&amp;VLOOKUP(G1286,章节关卡!$AN$3:$AO$36,2,FALSE)</f>
        <v>1603016#1#16</v>
      </c>
    </row>
    <row r="1287" spans="1:17" ht="17.100000000000001" customHeight="1" x14ac:dyDescent="0.2">
      <c r="A1287" s="14">
        <v>1284</v>
      </c>
      <c r="B1287" s="14">
        <v>4078</v>
      </c>
      <c r="C1287" s="14" t="s">
        <v>2265</v>
      </c>
      <c r="D1287" s="14" t="s">
        <v>968</v>
      </c>
      <c r="E1287" s="14">
        <v>4</v>
      </c>
      <c r="F1287" s="18">
        <f t="shared" si="61"/>
        <v>5000</v>
      </c>
      <c r="G1287" s="18">
        <f>INDEX(章节关卡!$D$4:$AA$123,掉落填表!B1287-4000,(掉落填表!E1287-1)*4+2)</f>
        <v>1603012</v>
      </c>
      <c r="H1287" s="18">
        <f t="shared" si="62"/>
        <v>1</v>
      </c>
      <c r="L1287" s="18">
        <f>INDEX(章节关卡!$D$4:$AA$123,掉落填表!B1287-4000,(掉落填表!E1287-1)*4+4)*$Y$4</f>
        <v>0.5</v>
      </c>
      <c r="P1287" s="18">
        <f t="shared" si="60"/>
        <v>40780004</v>
      </c>
      <c r="Q1287" s="18" t="str">
        <f>G1287&amp;"#"&amp;H1287&amp;"#"&amp;VLOOKUP(G1287,章节关卡!$AN$3:$AO$36,2,FALSE)</f>
        <v>1603012#1#16</v>
      </c>
    </row>
    <row r="1288" spans="1:17" ht="17.100000000000001" customHeight="1" x14ac:dyDescent="0.2">
      <c r="A1288" s="14">
        <v>1285</v>
      </c>
      <c r="B1288" s="14">
        <v>4079</v>
      </c>
      <c r="C1288" s="14" t="s">
        <v>2266</v>
      </c>
      <c r="D1288" s="14" t="s">
        <v>968</v>
      </c>
      <c r="E1288" s="14">
        <v>1</v>
      </c>
      <c r="F1288" s="18">
        <f t="shared" si="61"/>
        <v>10000</v>
      </c>
      <c r="G1288" s="18">
        <f>INDEX(章节关卡!$D$4:$AA$123,掉落填表!B1288-4000,(掉落填表!E1288-1)*4+2)</f>
        <v>1401002</v>
      </c>
      <c r="H1288" s="18">
        <f t="shared" si="62"/>
        <v>400</v>
      </c>
      <c r="L1288" s="18">
        <f>INDEX(章节关卡!$D$4:$AA$123,掉落填表!B1288-4000,(掉落填表!E1288-1)*4+4)*$Y$4</f>
        <v>400</v>
      </c>
      <c r="P1288" s="18">
        <f t="shared" si="60"/>
        <v>40790001</v>
      </c>
      <c r="Q1288" s="18" t="str">
        <f>G1288&amp;"#"&amp;H1288&amp;"#"&amp;VLOOKUP(G1288,章节关卡!$AN$3:$AO$36,2,FALSE)</f>
        <v>1401002#400#14</v>
      </c>
    </row>
    <row r="1289" spans="1:17" ht="17.100000000000001" customHeight="1" x14ac:dyDescent="0.2">
      <c r="A1289" s="14">
        <v>1286</v>
      </c>
      <c r="B1289" s="14">
        <v>4079</v>
      </c>
      <c r="C1289" s="14" t="s">
        <v>2267</v>
      </c>
      <c r="D1289" s="14" t="s">
        <v>968</v>
      </c>
      <c r="E1289" s="14">
        <v>2</v>
      </c>
      <c r="F1289" s="18">
        <f t="shared" si="61"/>
        <v>10000</v>
      </c>
      <c r="G1289" s="18">
        <f>INDEX(章节关卡!$D$4:$AA$123,掉落填表!B1289-4000,(掉落填表!E1289-1)*4+2)</f>
        <v>1401003</v>
      </c>
      <c r="H1289" s="18">
        <f t="shared" si="62"/>
        <v>110</v>
      </c>
      <c r="L1289" s="18">
        <f>INDEX(章节关卡!$D$4:$AA$123,掉落填表!B1289-4000,(掉落填表!E1289-1)*4+4)*$Y$4</f>
        <v>110</v>
      </c>
      <c r="P1289" s="18">
        <f t="shared" si="60"/>
        <v>40790002</v>
      </c>
      <c r="Q1289" s="18" t="str">
        <f>G1289&amp;"#"&amp;H1289&amp;"#"&amp;VLOOKUP(G1289,章节关卡!$AN$3:$AO$36,2,FALSE)</f>
        <v>1401003#110#14</v>
      </c>
    </row>
    <row r="1290" spans="1:17" ht="17.100000000000001" customHeight="1" x14ac:dyDescent="0.2">
      <c r="A1290" s="14">
        <v>1287</v>
      </c>
      <c r="B1290" s="14">
        <v>4079</v>
      </c>
      <c r="C1290" s="14" t="s">
        <v>2268</v>
      </c>
      <c r="D1290" s="14" t="s">
        <v>968</v>
      </c>
      <c r="E1290" s="14">
        <v>3</v>
      </c>
      <c r="F1290" s="18">
        <f t="shared" si="61"/>
        <v>10000</v>
      </c>
      <c r="G1290" s="18">
        <f>INDEX(章节关卡!$D$4:$AA$123,掉落填表!B1290-4000,(掉落填表!E1290-1)*4+2)</f>
        <v>1603006</v>
      </c>
      <c r="H1290" s="18">
        <f t="shared" si="62"/>
        <v>6</v>
      </c>
      <c r="L1290" s="18">
        <f>INDEX(章节关卡!$D$4:$AA$123,掉落填表!B1290-4000,(掉落填表!E1290-1)*4+4)*$Y$4</f>
        <v>6</v>
      </c>
      <c r="P1290" s="18">
        <f t="shared" si="60"/>
        <v>40790003</v>
      </c>
      <c r="Q1290" s="18" t="str">
        <f>G1290&amp;"#"&amp;H1290&amp;"#"&amp;VLOOKUP(G1290,章节关卡!$AN$3:$AO$36,2,FALSE)</f>
        <v>1603006#6#16</v>
      </c>
    </row>
    <row r="1291" spans="1:17" ht="17.100000000000001" customHeight="1" x14ac:dyDescent="0.2">
      <c r="A1291" s="14">
        <v>1288</v>
      </c>
      <c r="B1291" s="14">
        <v>4079</v>
      </c>
      <c r="C1291" s="14" t="s">
        <v>2269</v>
      </c>
      <c r="D1291" s="14" t="s">
        <v>968</v>
      </c>
      <c r="E1291" s="14">
        <v>4</v>
      </c>
      <c r="F1291" s="18">
        <f t="shared" si="61"/>
        <v>5000</v>
      </c>
      <c r="G1291" s="18">
        <f>INDEX(章节关卡!$D$4:$AA$123,掉落填表!B1291-4000,(掉落填表!E1291-1)*4+2)</f>
        <v>1603014</v>
      </c>
      <c r="H1291" s="18">
        <f t="shared" si="62"/>
        <v>1</v>
      </c>
      <c r="L1291" s="18">
        <f>INDEX(章节关卡!$D$4:$AA$123,掉落填表!B1291-4000,(掉落填表!E1291-1)*4+4)*$Y$4</f>
        <v>0.5</v>
      </c>
      <c r="P1291" s="18">
        <f t="shared" si="60"/>
        <v>40790004</v>
      </c>
      <c r="Q1291" s="18" t="str">
        <f>G1291&amp;"#"&amp;H1291&amp;"#"&amp;VLOOKUP(G1291,章节关卡!$AN$3:$AO$36,2,FALSE)</f>
        <v>1603014#1#16</v>
      </c>
    </row>
    <row r="1292" spans="1:17" ht="17.100000000000001" customHeight="1" x14ac:dyDescent="0.2">
      <c r="A1292" s="14">
        <v>1289</v>
      </c>
      <c r="B1292" s="14">
        <v>4080</v>
      </c>
      <c r="C1292" s="14" t="s">
        <v>2270</v>
      </c>
      <c r="D1292" s="14" t="s">
        <v>968</v>
      </c>
      <c r="E1292" s="14">
        <v>1</v>
      </c>
      <c r="F1292" s="18">
        <f t="shared" si="61"/>
        <v>10000</v>
      </c>
      <c r="G1292" s="18">
        <f>INDEX(章节关卡!$D$4:$AA$123,掉落填表!B1292-4000,(掉落填表!E1292-1)*4+2)</f>
        <v>1401002</v>
      </c>
      <c r="H1292" s="18">
        <f t="shared" si="62"/>
        <v>400</v>
      </c>
      <c r="L1292" s="18">
        <f>INDEX(章节关卡!$D$4:$AA$123,掉落填表!B1292-4000,(掉落填表!E1292-1)*4+4)*$Y$4</f>
        <v>400</v>
      </c>
      <c r="P1292" s="18">
        <f t="shared" si="60"/>
        <v>40800001</v>
      </c>
      <c r="Q1292" s="18" t="str">
        <f>G1292&amp;"#"&amp;H1292&amp;"#"&amp;VLOOKUP(G1292,章节关卡!$AN$3:$AO$36,2,FALSE)</f>
        <v>1401002#400#14</v>
      </c>
    </row>
    <row r="1293" spans="1:17" ht="17.100000000000001" customHeight="1" x14ac:dyDescent="0.2">
      <c r="A1293" s="14">
        <v>1290</v>
      </c>
      <c r="B1293" s="14">
        <v>4080</v>
      </c>
      <c r="C1293" s="14" t="s">
        <v>2271</v>
      </c>
      <c r="D1293" s="14" t="s">
        <v>968</v>
      </c>
      <c r="E1293" s="14">
        <v>2</v>
      </c>
      <c r="F1293" s="18">
        <f t="shared" si="61"/>
        <v>10000</v>
      </c>
      <c r="G1293" s="18">
        <f>INDEX(章节关卡!$D$4:$AA$123,掉落填表!B1293-4000,(掉落填表!E1293-1)*4+2)</f>
        <v>1401004</v>
      </c>
      <c r="H1293" s="18">
        <f t="shared" si="62"/>
        <v>110</v>
      </c>
      <c r="L1293" s="18">
        <f>INDEX(章节关卡!$D$4:$AA$123,掉落填表!B1293-4000,(掉落填表!E1293-1)*4+4)*$Y$4</f>
        <v>110</v>
      </c>
      <c r="P1293" s="18">
        <f t="shared" si="60"/>
        <v>40800002</v>
      </c>
      <c r="Q1293" s="18" t="str">
        <f>G1293&amp;"#"&amp;H1293&amp;"#"&amp;VLOOKUP(G1293,章节关卡!$AN$3:$AO$36,2,FALSE)</f>
        <v>1401004#110#14</v>
      </c>
    </row>
    <row r="1294" spans="1:17" ht="17.100000000000001" customHeight="1" x14ac:dyDescent="0.2">
      <c r="A1294" s="14">
        <v>1291</v>
      </c>
      <c r="B1294" s="14">
        <v>4080</v>
      </c>
      <c r="C1294" s="14" t="s">
        <v>2272</v>
      </c>
      <c r="D1294" s="14" t="s">
        <v>968</v>
      </c>
      <c r="E1294" s="14">
        <v>3</v>
      </c>
      <c r="F1294" s="18">
        <f t="shared" si="61"/>
        <v>10000</v>
      </c>
      <c r="G1294" s="18">
        <f>INDEX(章节关卡!$D$4:$AA$123,掉落填表!B1294-4000,(掉落填表!E1294-1)*4+2)</f>
        <v>1603003</v>
      </c>
      <c r="H1294" s="18">
        <f t="shared" si="62"/>
        <v>6</v>
      </c>
      <c r="L1294" s="18">
        <f>INDEX(章节关卡!$D$4:$AA$123,掉落填表!B1294-4000,(掉落填表!E1294-1)*4+4)*$Y$4</f>
        <v>6</v>
      </c>
      <c r="P1294" s="18">
        <f t="shared" si="60"/>
        <v>40800003</v>
      </c>
      <c r="Q1294" s="18" t="str">
        <f>G1294&amp;"#"&amp;H1294&amp;"#"&amp;VLOOKUP(G1294,章节关卡!$AN$3:$AO$36,2,FALSE)</f>
        <v>1603003#6#16</v>
      </c>
    </row>
    <row r="1295" spans="1:17" ht="17.100000000000001" customHeight="1" x14ac:dyDescent="0.2">
      <c r="A1295" s="14">
        <v>1292</v>
      </c>
      <c r="B1295" s="14">
        <v>4080</v>
      </c>
      <c r="C1295" s="14" t="s">
        <v>2273</v>
      </c>
      <c r="D1295" s="14" t="s">
        <v>968</v>
      </c>
      <c r="E1295" s="14">
        <v>4</v>
      </c>
      <c r="F1295" s="18">
        <f t="shared" si="61"/>
        <v>5000</v>
      </c>
      <c r="G1295" s="18">
        <f>INDEX(章节关卡!$D$4:$AA$123,掉落填表!B1295-4000,(掉落填表!E1295-1)*4+2)</f>
        <v>1603016</v>
      </c>
      <c r="H1295" s="18">
        <f t="shared" si="62"/>
        <v>1</v>
      </c>
      <c r="L1295" s="18">
        <f>INDEX(章节关卡!$D$4:$AA$123,掉落填表!B1295-4000,(掉落填表!E1295-1)*4+4)*$Y$4</f>
        <v>0.5</v>
      </c>
      <c r="P1295" s="18">
        <f t="shared" si="60"/>
        <v>40800004</v>
      </c>
      <c r="Q1295" s="18" t="str">
        <f>G1295&amp;"#"&amp;H1295&amp;"#"&amp;VLOOKUP(G1295,章节关卡!$AN$3:$AO$36,2,FALSE)</f>
        <v>1603016#1#16</v>
      </c>
    </row>
    <row r="1296" spans="1:17" ht="17.100000000000001" customHeight="1" x14ac:dyDescent="0.2">
      <c r="A1296" s="14">
        <v>1293</v>
      </c>
      <c r="B1296" s="14">
        <v>4081</v>
      </c>
      <c r="C1296" s="14" t="s">
        <v>2274</v>
      </c>
      <c r="D1296" s="14" t="s">
        <v>968</v>
      </c>
      <c r="E1296" s="14">
        <v>1</v>
      </c>
      <c r="F1296" s="18">
        <f t="shared" si="61"/>
        <v>10000</v>
      </c>
      <c r="G1296" s="18">
        <f>INDEX(章节关卡!$D$4:$AA$123,掉落填表!B1296-4000,(掉落填表!E1296-1)*4+2)</f>
        <v>1401002</v>
      </c>
      <c r="H1296" s="18">
        <f t="shared" si="62"/>
        <v>400</v>
      </c>
      <c r="L1296" s="18">
        <f>INDEX(章节关卡!$D$4:$AA$123,掉落填表!B1296-4000,(掉落填表!E1296-1)*4+4)*$Y$4</f>
        <v>400</v>
      </c>
      <c r="P1296" s="18">
        <f t="shared" si="60"/>
        <v>40810001</v>
      </c>
      <c r="Q1296" s="18" t="str">
        <f>G1296&amp;"#"&amp;H1296&amp;"#"&amp;VLOOKUP(G1296,章节关卡!$AN$3:$AO$36,2,FALSE)</f>
        <v>1401002#400#14</v>
      </c>
    </row>
    <row r="1297" spans="1:17" ht="17.100000000000001" customHeight="1" x14ac:dyDescent="0.2">
      <c r="A1297" s="14">
        <v>1294</v>
      </c>
      <c r="B1297" s="14">
        <v>4081</v>
      </c>
      <c r="C1297" s="14" t="s">
        <v>2275</v>
      </c>
      <c r="D1297" s="14" t="s">
        <v>968</v>
      </c>
      <c r="E1297" s="14">
        <v>2</v>
      </c>
      <c r="F1297" s="18">
        <f t="shared" si="61"/>
        <v>10000</v>
      </c>
      <c r="G1297" s="18">
        <f>INDEX(章节关卡!$D$4:$AA$123,掉落填表!B1297-4000,(掉落填表!E1297-1)*4+2)</f>
        <v>1401003</v>
      </c>
      <c r="H1297" s="18">
        <f t="shared" si="62"/>
        <v>110</v>
      </c>
      <c r="L1297" s="18">
        <f>INDEX(章节关卡!$D$4:$AA$123,掉落填表!B1297-4000,(掉落填表!E1297-1)*4+4)*$Y$4</f>
        <v>110</v>
      </c>
      <c r="P1297" s="18">
        <f t="shared" si="60"/>
        <v>40810002</v>
      </c>
      <c r="Q1297" s="18" t="str">
        <f>G1297&amp;"#"&amp;H1297&amp;"#"&amp;VLOOKUP(G1297,章节关卡!$AN$3:$AO$36,2,FALSE)</f>
        <v>1401003#110#14</v>
      </c>
    </row>
    <row r="1298" spans="1:17" ht="17.100000000000001" customHeight="1" x14ac:dyDescent="0.2">
      <c r="A1298" s="14">
        <v>1295</v>
      </c>
      <c r="B1298" s="14">
        <v>4081</v>
      </c>
      <c r="C1298" s="14" t="s">
        <v>2276</v>
      </c>
      <c r="D1298" s="14" t="s">
        <v>968</v>
      </c>
      <c r="E1298" s="14">
        <v>3</v>
      </c>
      <c r="F1298" s="18">
        <f t="shared" si="61"/>
        <v>10000</v>
      </c>
      <c r="G1298" s="18">
        <f>INDEX(章节关卡!$D$4:$AA$123,掉落填表!B1298-4000,(掉落填表!E1298-1)*4+2)</f>
        <v>1603006</v>
      </c>
      <c r="H1298" s="18">
        <f t="shared" si="62"/>
        <v>6</v>
      </c>
      <c r="L1298" s="18">
        <f>INDEX(章节关卡!$D$4:$AA$123,掉落填表!B1298-4000,(掉落填表!E1298-1)*4+4)*$Y$4</f>
        <v>6</v>
      </c>
      <c r="P1298" s="18">
        <f t="shared" si="60"/>
        <v>40810003</v>
      </c>
      <c r="Q1298" s="18" t="str">
        <f>G1298&amp;"#"&amp;H1298&amp;"#"&amp;VLOOKUP(G1298,章节关卡!$AN$3:$AO$36,2,FALSE)</f>
        <v>1603006#6#16</v>
      </c>
    </row>
    <row r="1299" spans="1:17" ht="17.100000000000001" customHeight="1" x14ac:dyDescent="0.2">
      <c r="A1299" s="14">
        <v>1296</v>
      </c>
      <c r="B1299" s="14">
        <v>4081</v>
      </c>
      <c r="C1299" s="14" t="s">
        <v>2277</v>
      </c>
      <c r="D1299" s="14" t="s">
        <v>968</v>
      </c>
      <c r="E1299" s="14">
        <v>4</v>
      </c>
      <c r="F1299" s="18">
        <f t="shared" si="61"/>
        <v>5000</v>
      </c>
      <c r="G1299" s="18">
        <f>INDEX(章节关卡!$D$4:$AA$123,掉落填表!B1299-4000,(掉落填表!E1299-1)*4+2)</f>
        <v>1603008</v>
      </c>
      <c r="H1299" s="18">
        <f t="shared" si="62"/>
        <v>1</v>
      </c>
      <c r="L1299" s="18">
        <f>INDEX(章节关卡!$D$4:$AA$123,掉落填表!B1299-4000,(掉落填表!E1299-1)*4+4)*$Y$4</f>
        <v>0.5</v>
      </c>
      <c r="P1299" s="18">
        <f t="shared" si="60"/>
        <v>40810004</v>
      </c>
      <c r="Q1299" s="18" t="str">
        <f>G1299&amp;"#"&amp;H1299&amp;"#"&amp;VLOOKUP(G1299,章节关卡!$AN$3:$AO$36,2,FALSE)</f>
        <v>1603008#1#16</v>
      </c>
    </row>
    <row r="1300" spans="1:17" ht="17.100000000000001" customHeight="1" x14ac:dyDescent="0.2">
      <c r="A1300" s="14">
        <v>1297</v>
      </c>
      <c r="B1300" s="14">
        <v>4082</v>
      </c>
      <c r="C1300" s="14" t="s">
        <v>2278</v>
      </c>
      <c r="D1300" s="14" t="s">
        <v>968</v>
      </c>
      <c r="E1300" s="14">
        <v>1</v>
      </c>
      <c r="F1300" s="18">
        <f t="shared" si="61"/>
        <v>10000</v>
      </c>
      <c r="G1300" s="18">
        <f>INDEX(章节关卡!$D$4:$AA$123,掉落填表!B1300-4000,(掉落填表!E1300-1)*4+2)</f>
        <v>1401002</v>
      </c>
      <c r="H1300" s="18">
        <f t="shared" si="62"/>
        <v>400</v>
      </c>
      <c r="L1300" s="18">
        <f>INDEX(章节关卡!$D$4:$AA$123,掉落填表!B1300-4000,(掉落填表!E1300-1)*4+4)*$Y$4</f>
        <v>400</v>
      </c>
      <c r="P1300" s="18">
        <f t="shared" si="60"/>
        <v>40820001</v>
      </c>
      <c r="Q1300" s="18" t="str">
        <f>G1300&amp;"#"&amp;H1300&amp;"#"&amp;VLOOKUP(G1300,章节关卡!$AN$3:$AO$36,2,FALSE)</f>
        <v>1401002#400#14</v>
      </c>
    </row>
    <row r="1301" spans="1:17" ht="17.100000000000001" customHeight="1" x14ac:dyDescent="0.2">
      <c r="A1301" s="14">
        <v>1298</v>
      </c>
      <c r="B1301" s="14">
        <v>4082</v>
      </c>
      <c r="C1301" s="14" t="s">
        <v>2279</v>
      </c>
      <c r="D1301" s="14" t="s">
        <v>968</v>
      </c>
      <c r="E1301" s="14">
        <v>2</v>
      </c>
      <c r="F1301" s="18">
        <f t="shared" si="61"/>
        <v>10000</v>
      </c>
      <c r="G1301" s="18">
        <f>INDEX(章节关卡!$D$4:$AA$123,掉落填表!B1301-4000,(掉落填表!E1301-1)*4+2)</f>
        <v>1401004</v>
      </c>
      <c r="H1301" s="18">
        <f t="shared" si="62"/>
        <v>110</v>
      </c>
      <c r="L1301" s="18">
        <f>INDEX(章节关卡!$D$4:$AA$123,掉落填表!B1301-4000,(掉落填表!E1301-1)*4+4)*$Y$4</f>
        <v>110</v>
      </c>
      <c r="P1301" s="18">
        <f t="shared" si="60"/>
        <v>40820002</v>
      </c>
      <c r="Q1301" s="18" t="str">
        <f>G1301&amp;"#"&amp;H1301&amp;"#"&amp;VLOOKUP(G1301,章节关卡!$AN$3:$AO$36,2,FALSE)</f>
        <v>1401004#110#14</v>
      </c>
    </row>
    <row r="1302" spans="1:17" ht="17.100000000000001" customHeight="1" x14ac:dyDescent="0.2">
      <c r="A1302" s="14">
        <v>1299</v>
      </c>
      <c r="B1302" s="14">
        <v>4082</v>
      </c>
      <c r="C1302" s="14" t="s">
        <v>2280</v>
      </c>
      <c r="D1302" s="14" t="s">
        <v>968</v>
      </c>
      <c r="E1302" s="14">
        <v>3</v>
      </c>
      <c r="F1302" s="18">
        <f t="shared" si="61"/>
        <v>10000</v>
      </c>
      <c r="G1302" s="18">
        <f>INDEX(章节关卡!$D$4:$AA$123,掉落填表!B1302-4000,(掉落填表!E1302-1)*4+2)</f>
        <v>1603003</v>
      </c>
      <c r="H1302" s="18">
        <f t="shared" si="62"/>
        <v>6</v>
      </c>
      <c r="L1302" s="18">
        <f>INDEX(章节关卡!$D$4:$AA$123,掉落填表!B1302-4000,(掉落填表!E1302-1)*4+4)*$Y$4</f>
        <v>6</v>
      </c>
      <c r="P1302" s="18">
        <f t="shared" si="60"/>
        <v>40820003</v>
      </c>
      <c r="Q1302" s="18" t="str">
        <f>G1302&amp;"#"&amp;H1302&amp;"#"&amp;VLOOKUP(G1302,章节关卡!$AN$3:$AO$36,2,FALSE)</f>
        <v>1603003#6#16</v>
      </c>
    </row>
    <row r="1303" spans="1:17" ht="17.100000000000001" customHeight="1" x14ac:dyDescent="0.2">
      <c r="A1303" s="14">
        <v>1300</v>
      </c>
      <c r="B1303" s="14">
        <v>4082</v>
      </c>
      <c r="C1303" s="14" t="s">
        <v>2281</v>
      </c>
      <c r="D1303" s="14" t="s">
        <v>968</v>
      </c>
      <c r="E1303" s="14">
        <v>4</v>
      </c>
      <c r="F1303" s="18">
        <f t="shared" si="61"/>
        <v>5000</v>
      </c>
      <c r="G1303" s="18">
        <f>INDEX(章节关卡!$D$4:$AA$123,掉落填表!B1303-4000,(掉落填表!E1303-1)*4+2)</f>
        <v>1603010</v>
      </c>
      <c r="H1303" s="18">
        <f t="shared" si="62"/>
        <v>1</v>
      </c>
      <c r="L1303" s="18">
        <f>INDEX(章节关卡!$D$4:$AA$123,掉落填表!B1303-4000,(掉落填表!E1303-1)*4+4)*$Y$4</f>
        <v>0.5</v>
      </c>
      <c r="P1303" s="18">
        <f t="shared" si="60"/>
        <v>40820004</v>
      </c>
      <c r="Q1303" s="18" t="str">
        <f>G1303&amp;"#"&amp;H1303&amp;"#"&amp;VLOOKUP(G1303,章节关卡!$AN$3:$AO$36,2,FALSE)</f>
        <v>1603010#1#16</v>
      </c>
    </row>
    <row r="1304" spans="1:17" ht="17.100000000000001" customHeight="1" x14ac:dyDescent="0.2">
      <c r="A1304" s="14">
        <v>1301</v>
      </c>
      <c r="B1304" s="14">
        <v>4083</v>
      </c>
      <c r="C1304" s="14" t="s">
        <v>2282</v>
      </c>
      <c r="D1304" s="14" t="s">
        <v>968</v>
      </c>
      <c r="E1304" s="14">
        <v>1</v>
      </c>
      <c r="F1304" s="18">
        <f t="shared" si="61"/>
        <v>10000</v>
      </c>
      <c r="G1304" s="18">
        <f>INDEX(章节关卡!$D$4:$AA$123,掉落填表!B1304-4000,(掉落填表!E1304-1)*4+2)</f>
        <v>1401002</v>
      </c>
      <c r="H1304" s="18">
        <f t="shared" si="62"/>
        <v>400</v>
      </c>
      <c r="L1304" s="18">
        <f>INDEX(章节关卡!$D$4:$AA$123,掉落填表!B1304-4000,(掉落填表!E1304-1)*4+4)*$Y$4</f>
        <v>400</v>
      </c>
      <c r="P1304" s="18">
        <f t="shared" si="60"/>
        <v>40830001</v>
      </c>
      <c r="Q1304" s="18" t="str">
        <f>G1304&amp;"#"&amp;H1304&amp;"#"&amp;VLOOKUP(G1304,章节关卡!$AN$3:$AO$36,2,FALSE)</f>
        <v>1401002#400#14</v>
      </c>
    </row>
    <row r="1305" spans="1:17" ht="17.100000000000001" customHeight="1" x14ac:dyDescent="0.2">
      <c r="A1305" s="14">
        <v>1302</v>
      </c>
      <c r="B1305" s="14">
        <v>4083</v>
      </c>
      <c r="C1305" s="14" t="s">
        <v>2283</v>
      </c>
      <c r="D1305" s="14" t="s">
        <v>968</v>
      </c>
      <c r="E1305" s="14">
        <v>2</v>
      </c>
      <c r="F1305" s="18">
        <f t="shared" si="61"/>
        <v>5000</v>
      </c>
      <c r="G1305" s="18">
        <f>INDEX(章节关卡!$D$4:$AA$123,掉落填表!B1305-4000,(掉落填表!E1305-1)*4+2)</f>
        <v>1603008</v>
      </c>
      <c r="H1305" s="18">
        <f t="shared" si="62"/>
        <v>1</v>
      </c>
      <c r="L1305" s="18">
        <f>INDEX(章节关卡!$D$4:$AA$123,掉落填表!B1305-4000,(掉落填表!E1305-1)*4+4)*$Y$4</f>
        <v>0.5</v>
      </c>
      <c r="P1305" s="18">
        <f t="shared" si="60"/>
        <v>40830002</v>
      </c>
      <c r="Q1305" s="18" t="str">
        <f>G1305&amp;"#"&amp;H1305&amp;"#"&amp;VLOOKUP(G1305,章节关卡!$AN$3:$AO$36,2,FALSE)</f>
        <v>1603008#1#16</v>
      </c>
    </row>
    <row r="1306" spans="1:17" ht="17.100000000000001" customHeight="1" x14ac:dyDescent="0.2">
      <c r="A1306" s="14">
        <v>1303</v>
      </c>
      <c r="B1306" s="14">
        <v>4083</v>
      </c>
      <c r="C1306" s="14" t="s">
        <v>2284</v>
      </c>
      <c r="D1306" s="14" t="s">
        <v>968</v>
      </c>
      <c r="E1306" s="14">
        <v>3</v>
      </c>
      <c r="F1306" s="18">
        <f t="shared" si="61"/>
        <v>5000</v>
      </c>
      <c r="G1306" s="18">
        <f>INDEX(章节关卡!$D$4:$AA$123,掉落填表!B1306-4000,(掉落填表!E1306-1)*4+2)</f>
        <v>1603010</v>
      </c>
      <c r="H1306" s="18">
        <f t="shared" si="62"/>
        <v>1</v>
      </c>
      <c r="L1306" s="18">
        <f>INDEX(章节关卡!$D$4:$AA$123,掉落填表!B1306-4000,(掉落填表!E1306-1)*4+4)*$Y$4</f>
        <v>0.5</v>
      </c>
      <c r="P1306" s="18">
        <f t="shared" si="60"/>
        <v>40830003</v>
      </c>
      <c r="Q1306" s="18" t="str">
        <f>G1306&amp;"#"&amp;H1306&amp;"#"&amp;VLOOKUP(G1306,章节关卡!$AN$3:$AO$36,2,FALSE)</f>
        <v>1603010#1#16</v>
      </c>
    </row>
    <row r="1307" spans="1:17" ht="17.100000000000001" customHeight="1" x14ac:dyDescent="0.2">
      <c r="A1307" s="14">
        <v>1304</v>
      </c>
      <c r="B1307" s="14">
        <v>4083</v>
      </c>
      <c r="C1307" s="14" t="s">
        <v>2285</v>
      </c>
      <c r="D1307" s="14" t="s">
        <v>968</v>
      </c>
      <c r="E1307" s="14">
        <v>4</v>
      </c>
      <c r="F1307" s="18">
        <f t="shared" si="61"/>
        <v>5000</v>
      </c>
      <c r="G1307" s="18">
        <f>INDEX(章节关卡!$D$4:$AA$123,掉落填表!B1307-4000,(掉落填表!E1307-1)*4+2)</f>
        <v>1603012</v>
      </c>
      <c r="H1307" s="18">
        <f t="shared" si="62"/>
        <v>1</v>
      </c>
      <c r="L1307" s="18">
        <f>INDEX(章节关卡!$D$4:$AA$123,掉落填表!B1307-4000,(掉落填表!E1307-1)*4+4)*$Y$4</f>
        <v>0.5</v>
      </c>
      <c r="P1307" s="18">
        <f t="shared" si="60"/>
        <v>40830004</v>
      </c>
      <c r="Q1307" s="18" t="str">
        <f>G1307&amp;"#"&amp;H1307&amp;"#"&amp;VLOOKUP(G1307,章节关卡!$AN$3:$AO$36,2,FALSE)</f>
        <v>1603012#1#16</v>
      </c>
    </row>
    <row r="1308" spans="1:17" ht="17.100000000000001" customHeight="1" x14ac:dyDescent="0.2">
      <c r="A1308" s="14">
        <v>1305</v>
      </c>
      <c r="B1308" s="14">
        <v>4084</v>
      </c>
      <c r="C1308" s="14" t="s">
        <v>2286</v>
      </c>
      <c r="D1308" s="14" t="s">
        <v>968</v>
      </c>
      <c r="E1308" s="14">
        <v>1</v>
      </c>
      <c r="F1308" s="18">
        <f t="shared" si="61"/>
        <v>10000</v>
      </c>
      <c r="G1308" s="18">
        <f>INDEX(章节关卡!$D$4:$AA$123,掉落填表!B1308-4000,(掉落填表!E1308-1)*4+2)</f>
        <v>1401002</v>
      </c>
      <c r="H1308" s="18">
        <f t="shared" si="62"/>
        <v>400</v>
      </c>
      <c r="L1308" s="18">
        <f>INDEX(章节关卡!$D$4:$AA$123,掉落填表!B1308-4000,(掉落填表!E1308-1)*4+4)*$Y$4</f>
        <v>400</v>
      </c>
      <c r="P1308" s="18">
        <f t="shared" si="60"/>
        <v>40840001</v>
      </c>
      <c r="Q1308" s="18" t="str">
        <f>G1308&amp;"#"&amp;H1308&amp;"#"&amp;VLOOKUP(G1308,章节关卡!$AN$3:$AO$36,2,FALSE)</f>
        <v>1401002#400#14</v>
      </c>
    </row>
    <row r="1309" spans="1:17" ht="17.100000000000001" customHeight="1" x14ac:dyDescent="0.2">
      <c r="A1309" s="14">
        <v>1306</v>
      </c>
      <c r="B1309" s="14">
        <v>4084</v>
      </c>
      <c r="C1309" s="14" t="s">
        <v>2287</v>
      </c>
      <c r="D1309" s="14" t="s">
        <v>968</v>
      </c>
      <c r="E1309" s="14">
        <v>2</v>
      </c>
      <c r="F1309" s="18">
        <f t="shared" si="61"/>
        <v>10000</v>
      </c>
      <c r="G1309" s="18">
        <f>INDEX(章节关卡!$D$4:$AA$123,掉落填表!B1309-4000,(掉落填表!E1309-1)*4+2)</f>
        <v>1401003</v>
      </c>
      <c r="H1309" s="18">
        <f t="shared" si="62"/>
        <v>110</v>
      </c>
      <c r="L1309" s="18">
        <f>INDEX(章节关卡!$D$4:$AA$123,掉落填表!B1309-4000,(掉落填表!E1309-1)*4+4)*$Y$4</f>
        <v>110</v>
      </c>
      <c r="P1309" s="18">
        <f t="shared" si="60"/>
        <v>40840002</v>
      </c>
      <c r="Q1309" s="18" t="str">
        <f>G1309&amp;"#"&amp;H1309&amp;"#"&amp;VLOOKUP(G1309,章节关卡!$AN$3:$AO$36,2,FALSE)</f>
        <v>1401003#110#14</v>
      </c>
    </row>
    <row r="1310" spans="1:17" ht="17.100000000000001" customHeight="1" x14ac:dyDescent="0.2">
      <c r="A1310" s="14">
        <v>1307</v>
      </c>
      <c r="B1310" s="14">
        <v>4084</v>
      </c>
      <c r="C1310" s="14" t="s">
        <v>2288</v>
      </c>
      <c r="D1310" s="14" t="s">
        <v>968</v>
      </c>
      <c r="E1310" s="14">
        <v>3</v>
      </c>
      <c r="F1310" s="18">
        <f t="shared" si="61"/>
        <v>10000</v>
      </c>
      <c r="G1310" s="18">
        <f>INDEX(章节关卡!$D$4:$AA$123,掉落填表!B1310-4000,(掉落填表!E1310-1)*4+2)</f>
        <v>1603006</v>
      </c>
      <c r="H1310" s="18">
        <f t="shared" si="62"/>
        <v>6</v>
      </c>
      <c r="L1310" s="18">
        <f>INDEX(章节关卡!$D$4:$AA$123,掉落填表!B1310-4000,(掉落填表!E1310-1)*4+4)*$Y$4</f>
        <v>6</v>
      </c>
      <c r="P1310" s="18">
        <f t="shared" si="60"/>
        <v>40840003</v>
      </c>
      <c r="Q1310" s="18" t="str">
        <f>G1310&amp;"#"&amp;H1310&amp;"#"&amp;VLOOKUP(G1310,章节关卡!$AN$3:$AO$36,2,FALSE)</f>
        <v>1603006#6#16</v>
      </c>
    </row>
    <row r="1311" spans="1:17" ht="17.100000000000001" customHeight="1" x14ac:dyDescent="0.2">
      <c r="A1311" s="14">
        <v>1308</v>
      </c>
      <c r="B1311" s="14">
        <v>4084</v>
      </c>
      <c r="C1311" s="14" t="s">
        <v>2289</v>
      </c>
      <c r="D1311" s="14" t="s">
        <v>968</v>
      </c>
      <c r="E1311" s="14">
        <v>4</v>
      </c>
      <c r="F1311" s="18">
        <f t="shared" si="61"/>
        <v>5000</v>
      </c>
      <c r="G1311" s="18">
        <f>INDEX(章节关卡!$D$4:$AA$123,掉落填表!B1311-4000,(掉落填表!E1311-1)*4+2)</f>
        <v>1603014</v>
      </c>
      <c r="H1311" s="18">
        <f t="shared" si="62"/>
        <v>1</v>
      </c>
      <c r="L1311" s="18">
        <f>INDEX(章节关卡!$D$4:$AA$123,掉落填表!B1311-4000,(掉落填表!E1311-1)*4+4)*$Y$4</f>
        <v>0.5</v>
      </c>
      <c r="P1311" s="18">
        <f t="shared" si="60"/>
        <v>40840004</v>
      </c>
      <c r="Q1311" s="18" t="str">
        <f>G1311&amp;"#"&amp;H1311&amp;"#"&amp;VLOOKUP(G1311,章节关卡!$AN$3:$AO$36,2,FALSE)</f>
        <v>1603014#1#16</v>
      </c>
    </row>
    <row r="1312" spans="1:17" ht="17.100000000000001" customHeight="1" x14ac:dyDescent="0.2">
      <c r="A1312" s="14">
        <v>1309</v>
      </c>
      <c r="B1312" s="14">
        <v>4085</v>
      </c>
      <c r="C1312" s="14" t="s">
        <v>2290</v>
      </c>
      <c r="D1312" s="14" t="s">
        <v>968</v>
      </c>
      <c r="E1312" s="14">
        <v>1</v>
      </c>
      <c r="F1312" s="18">
        <f t="shared" si="61"/>
        <v>10000</v>
      </c>
      <c r="G1312" s="18">
        <f>INDEX(章节关卡!$D$4:$AA$123,掉落填表!B1312-4000,(掉落填表!E1312-1)*4+2)</f>
        <v>1401002</v>
      </c>
      <c r="H1312" s="18">
        <f t="shared" si="62"/>
        <v>400</v>
      </c>
      <c r="L1312" s="18">
        <f>INDEX(章节关卡!$D$4:$AA$123,掉落填表!B1312-4000,(掉落填表!E1312-1)*4+4)*$Y$4</f>
        <v>400</v>
      </c>
      <c r="P1312" s="18">
        <f t="shared" si="60"/>
        <v>40850001</v>
      </c>
      <c r="Q1312" s="18" t="str">
        <f>G1312&amp;"#"&amp;H1312&amp;"#"&amp;VLOOKUP(G1312,章节关卡!$AN$3:$AO$36,2,FALSE)</f>
        <v>1401002#400#14</v>
      </c>
    </row>
    <row r="1313" spans="1:17" ht="17.100000000000001" customHeight="1" x14ac:dyDescent="0.2">
      <c r="A1313" s="14">
        <v>1310</v>
      </c>
      <c r="B1313" s="14">
        <v>4085</v>
      </c>
      <c r="C1313" s="14" t="s">
        <v>2291</v>
      </c>
      <c r="D1313" s="14" t="s">
        <v>968</v>
      </c>
      <c r="E1313" s="14">
        <v>2</v>
      </c>
      <c r="F1313" s="18">
        <f t="shared" si="61"/>
        <v>10000</v>
      </c>
      <c r="G1313" s="18">
        <f>INDEX(章节关卡!$D$4:$AA$123,掉落填表!B1313-4000,(掉落填表!E1313-1)*4+2)</f>
        <v>1401004</v>
      </c>
      <c r="H1313" s="18">
        <f t="shared" si="62"/>
        <v>110</v>
      </c>
      <c r="L1313" s="18">
        <f>INDEX(章节关卡!$D$4:$AA$123,掉落填表!B1313-4000,(掉落填表!E1313-1)*4+4)*$Y$4</f>
        <v>110</v>
      </c>
      <c r="P1313" s="18">
        <f t="shared" si="60"/>
        <v>40850002</v>
      </c>
      <c r="Q1313" s="18" t="str">
        <f>G1313&amp;"#"&amp;H1313&amp;"#"&amp;VLOOKUP(G1313,章节关卡!$AN$3:$AO$36,2,FALSE)</f>
        <v>1401004#110#14</v>
      </c>
    </row>
    <row r="1314" spans="1:17" ht="17.100000000000001" customHeight="1" x14ac:dyDescent="0.2">
      <c r="A1314" s="14">
        <v>1311</v>
      </c>
      <c r="B1314" s="14">
        <v>4085</v>
      </c>
      <c r="C1314" s="14" t="s">
        <v>2292</v>
      </c>
      <c r="D1314" s="14" t="s">
        <v>968</v>
      </c>
      <c r="E1314" s="14">
        <v>3</v>
      </c>
      <c r="F1314" s="18">
        <f t="shared" si="61"/>
        <v>10000</v>
      </c>
      <c r="G1314" s="18">
        <f>INDEX(章节关卡!$D$4:$AA$123,掉落填表!B1314-4000,(掉落填表!E1314-1)*4+2)</f>
        <v>1603003</v>
      </c>
      <c r="H1314" s="18">
        <f t="shared" si="62"/>
        <v>6</v>
      </c>
      <c r="L1314" s="18">
        <f>INDEX(章节关卡!$D$4:$AA$123,掉落填表!B1314-4000,(掉落填表!E1314-1)*4+4)*$Y$4</f>
        <v>6</v>
      </c>
      <c r="P1314" s="18">
        <f t="shared" si="60"/>
        <v>40850003</v>
      </c>
      <c r="Q1314" s="18" t="str">
        <f>G1314&amp;"#"&amp;H1314&amp;"#"&amp;VLOOKUP(G1314,章节关卡!$AN$3:$AO$36,2,FALSE)</f>
        <v>1603003#6#16</v>
      </c>
    </row>
    <row r="1315" spans="1:17" ht="17.100000000000001" customHeight="1" x14ac:dyDescent="0.2">
      <c r="A1315" s="14">
        <v>1312</v>
      </c>
      <c r="B1315" s="14">
        <v>4085</v>
      </c>
      <c r="C1315" s="14" t="s">
        <v>2293</v>
      </c>
      <c r="D1315" s="14" t="s">
        <v>968</v>
      </c>
      <c r="E1315" s="14">
        <v>4</v>
      </c>
      <c r="F1315" s="18">
        <f t="shared" si="61"/>
        <v>5000</v>
      </c>
      <c r="G1315" s="18">
        <f>INDEX(章节关卡!$D$4:$AA$123,掉落填表!B1315-4000,(掉落填表!E1315-1)*4+2)</f>
        <v>1603016</v>
      </c>
      <c r="H1315" s="18">
        <f t="shared" si="62"/>
        <v>1</v>
      </c>
      <c r="L1315" s="18">
        <f>INDEX(章节关卡!$D$4:$AA$123,掉落填表!B1315-4000,(掉落填表!E1315-1)*4+4)*$Y$4</f>
        <v>0.5</v>
      </c>
      <c r="P1315" s="18">
        <f t="shared" si="60"/>
        <v>40850004</v>
      </c>
      <c r="Q1315" s="18" t="str">
        <f>G1315&amp;"#"&amp;H1315&amp;"#"&amp;VLOOKUP(G1315,章节关卡!$AN$3:$AO$36,2,FALSE)</f>
        <v>1603016#1#16</v>
      </c>
    </row>
    <row r="1316" spans="1:17" ht="17.100000000000001" customHeight="1" x14ac:dyDescent="0.2">
      <c r="A1316" s="14">
        <v>1313</v>
      </c>
      <c r="B1316" s="14">
        <v>4086</v>
      </c>
      <c r="C1316" s="14" t="s">
        <v>2294</v>
      </c>
      <c r="D1316" s="14" t="s">
        <v>968</v>
      </c>
      <c r="E1316" s="14">
        <v>1</v>
      </c>
      <c r="F1316" s="18">
        <f t="shared" si="61"/>
        <v>10000</v>
      </c>
      <c r="G1316" s="18">
        <f>INDEX(章节关卡!$D$4:$AA$123,掉落填表!B1316-4000,(掉落填表!E1316-1)*4+2)</f>
        <v>1401002</v>
      </c>
      <c r="H1316" s="18">
        <f t="shared" si="62"/>
        <v>400</v>
      </c>
      <c r="L1316" s="18">
        <f>INDEX(章节关卡!$D$4:$AA$123,掉落填表!B1316-4000,(掉落填表!E1316-1)*4+4)*$Y$4</f>
        <v>400</v>
      </c>
      <c r="P1316" s="18">
        <f t="shared" si="60"/>
        <v>40860001</v>
      </c>
      <c r="Q1316" s="18" t="str">
        <f>G1316&amp;"#"&amp;H1316&amp;"#"&amp;VLOOKUP(G1316,章节关卡!$AN$3:$AO$36,2,FALSE)</f>
        <v>1401002#400#14</v>
      </c>
    </row>
    <row r="1317" spans="1:17" ht="17.100000000000001" customHeight="1" x14ac:dyDescent="0.2">
      <c r="A1317" s="14">
        <v>1314</v>
      </c>
      <c r="B1317" s="14">
        <v>4086</v>
      </c>
      <c r="C1317" s="14" t="s">
        <v>2295</v>
      </c>
      <c r="D1317" s="14" t="s">
        <v>968</v>
      </c>
      <c r="E1317" s="14">
        <v>2</v>
      </c>
      <c r="F1317" s="18">
        <f t="shared" si="61"/>
        <v>10000</v>
      </c>
      <c r="G1317" s="18">
        <f>INDEX(章节关卡!$D$4:$AA$123,掉落填表!B1317-4000,(掉落填表!E1317-1)*4+2)</f>
        <v>1401003</v>
      </c>
      <c r="H1317" s="18">
        <f t="shared" si="62"/>
        <v>110</v>
      </c>
      <c r="L1317" s="18">
        <f>INDEX(章节关卡!$D$4:$AA$123,掉落填表!B1317-4000,(掉落填表!E1317-1)*4+4)*$Y$4</f>
        <v>110</v>
      </c>
      <c r="P1317" s="18">
        <f t="shared" si="60"/>
        <v>40860002</v>
      </c>
      <c r="Q1317" s="18" t="str">
        <f>G1317&amp;"#"&amp;H1317&amp;"#"&amp;VLOOKUP(G1317,章节关卡!$AN$3:$AO$36,2,FALSE)</f>
        <v>1401003#110#14</v>
      </c>
    </row>
    <row r="1318" spans="1:17" ht="17.100000000000001" customHeight="1" x14ac:dyDescent="0.2">
      <c r="A1318" s="14">
        <v>1315</v>
      </c>
      <c r="B1318" s="14">
        <v>4086</v>
      </c>
      <c r="C1318" s="14" t="s">
        <v>2296</v>
      </c>
      <c r="D1318" s="14" t="s">
        <v>968</v>
      </c>
      <c r="E1318" s="14">
        <v>3</v>
      </c>
      <c r="F1318" s="18">
        <f t="shared" si="61"/>
        <v>10000</v>
      </c>
      <c r="G1318" s="18">
        <f>INDEX(章节关卡!$D$4:$AA$123,掉落填表!B1318-4000,(掉落填表!E1318-1)*4+2)</f>
        <v>1603006</v>
      </c>
      <c r="H1318" s="18">
        <f t="shared" si="62"/>
        <v>6</v>
      </c>
      <c r="L1318" s="18">
        <f>INDEX(章节关卡!$D$4:$AA$123,掉落填表!B1318-4000,(掉落填表!E1318-1)*4+4)*$Y$4</f>
        <v>6</v>
      </c>
      <c r="P1318" s="18">
        <f t="shared" si="60"/>
        <v>40860003</v>
      </c>
      <c r="Q1318" s="18" t="str">
        <f>G1318&amp;"#"&amp;H1318&amp;"#"&amp;VLOOKUP(G1318,章节关卡!$AN$3:$AO$36,2,FALSE)</f>
        <v>1603006#6#16</v>
      </c>
    </row>
    <row r="1319" spans="1:17" ht="17.100000000000001" customHeight="1" x14ac:dyDescent="0.2">
      <c r="A1319" s="14">
        <v>1316</v>
      </c>
      <c r="B1319" s="14">
        <v>4086</v>
      </c>
      <c r="C1319" s="14" t="s">
        <v>2297</v>
      </c>
      <c r="D1319" s="14" t="s">
        <v>968</v>
      </c>
      <c r="E1319" s="14">
        <v>4</v>
      </c>
      <c r="F1319" s="18">
        <f t="shared" si="61"/>
        <v>5000</v>
      </c>
      <c r="G1319" s="18">
        <f>INDEX(章节关卡!$D$4:$AA$123,掉落填表!B1319-4000,(掉落填表!E1319-1)*4+2)</f>
        <v>1603008</v>
      </c>
      <c r="H1319" s="18">
        <f t="shared" si="62"/>
        <v>1</v>
      </c>
      <c r="L1319" s="18">
        <f>INDEX(章节关卡!$D$4:$AA$123,掉落填表!B1319-4000,(掉落填表!E1319-1)*4+4)*$Y$4</f>
        <v>0.5</v>
      </c>
      <c r="P1319" s="18">
        <f t="shared" si="60"/>
        <v>40860004</v>
      </c>
      <c r="Q1319" s="18" t="str">
        <f>G1319&amp;"#"&amp;H1319&amp;"#"&amp;VLOOKUP(G1319,章节关卡!$AN$3:$AO$36,2,FALSE)</f>
        <v>1603008#1#16</v>
      </c>
    </row>
    <row r="1320" spans="1:17" ht="17.100000000000001" customHeight="1" x14ac:dyDescent="0.2">
      <c r="A1320" s="14">
        <v>1317</v>
      </c>
      <c r="B1320" s="14">
        <v>4087</v>
      </c>
      <c r="C1320" s="14" t="s">
        <v>2298</v>
      </c>
      <c r="D1320" s="14" t="s">
        <v>968</v>
      </c>
      <c r="E1320" s="14">
        <v>1</v>
      </c>
      <c r="F1320" s="18">
        <f t="shared" si="61"/>
        <v>10000</v>
      </c>
      <c r="G1320" s="18">
        <f>INDEX(章节关卡!$D$4:$AA$123,掉落填表!B1320-4000,(掉落填表!E1320-1)*4+2)</f>
        <v>1401002</v>
      </c>
      <c r="H1320" s="18">
        <f t="shared" si="62"/>
        <v>400</v>
      </c>
      <c r="L1320" s="18">
        <f>INDEX(章节关卡!$D$4:$AA$123,掉落填表!B1320-4000,(掉落填表!E1320-1)*4+4)*$Y$4</f>
        <v>400</v>
      </c>
      <c r="P1320" s="18">
        <f t="shared" si="60"/>
        <v>40870001</v>
      </c>
      <c r="Q1320" s="18" t="str">
        <f>G1320&amp;"#"&amp;H1320&amp;"#"&amp;VLOOKUP(G1320,章节关卡!$AN$3:$AO$36,2,FALSE)</f>
        <v>1401002#400#14</v>
      </c>
    </row>
    <row r="1321" spans="1:17" ht="17.100000000000001" customHeight="1" x14ac:dyDescent="0.2">
      <c r="A1321" s="14">
        <v>1318</v>
      </c>
      <c r="B1321" s="14">
        <v>4087</v>
      </c>
      <c r="C1321" s="14" t="s">
        <v>2299</v>
      </c>
      <c r="D1321" s="14" t="s">
        <v>968</v>
      </c>
      <c r="E1321" s="14">
        <v>2</v>
      </c>
      <c r="F1321" s="18">
        <f t="shared" si="61"/>
        <v>10000</v>
      </c>
      <c r="G1321" s="18">
        <f>INDEX(章节关卡!$D$4:$AA$123,掉落填表!B1321-4000,(掉落填表!E1321-1)*4+2)</f>
        <v>1401004</v>
      </c>
      <c r="H1321" s="18">
        <f t="shared" si="62"/>
        <v>110</v>
      </c>
      <c r="L1321" s="18">
        <f>INDEX(章节关卡!$D$4:$AA$123,掉落填表!B1321-4000,(掉落填表!E1321-1)*4+4)*$Y$4</f>
        <v>110</v>
      </c>
      <c r="P1321" s="18">
        <f t="shared" si="60"/>
        <v>40870002</v>
      </c>
      <c r="Q1321" s="18" t="str">
        <f>G1321&amp;"#"&amp;H1321&amp;"#"&amp;VLOOKUP(G1321,章节关卡!$AN$3:$AO$36,2,FALSE)</f>
        <v>1401004#110#14</v>
      </c>
    </row>
    <row r="1322" spans="1:17" ht="17.100000000000001" customHeight="1" x14ac:dyDescent="0.2">
      <c r="A1322" s="14">
        <v>1319</v>
      </c>
      <c r="B1322" s="14">
        <v>4087</v>
      </c>
      <c r="C1322" s="14" t="s">
        <v>2300</v>
      </c>
      <c r="D1322" s="14" t="s">
        <v>968</v>
      </c>
      <c r="E1322" s="14">
        <v>3</v>
      </c>
      <c r="F1322" s="18">
        <f t="shared" si="61"/>
        <v>10000</v>
      </c>
      <c r="G1322" s="18">
        <f>INDEX(章节关卡!$D$4:$AA$123,掉落填表!B1322-4000,(掉落填表!E1322-1)*4+2)</f>
        <v>1603003</v>
      </c>
      <c r="H1322" s="18">
        <f t="shared" si="62"/>
        <v>6</v>
      </c>
      <c r="L1322" s="18">
        <f>INDEX(章节关卡!$D$4:$AA$123,掉落填表!B1322-4000,(掉落填表!E1322-1)*4+4)*$Y$4</f>
        <v>6</v>
      </c>
      <c r="P1322" s="18">
        <f t="shared" si="60"/>
        <v>40870003</v>
      </c>
      <c r="Q1322" s="18" t="str">
        <f>G1322&amp;"#"&amp;H1322&amp;"#"&amp;VLOOKUP(G1322,章节关卡!$AN$3:$AO$36,2,FALSE)</f>
        <v>1603003#6#16</v>
      </c>
    </row>
    <row r="1323" spans="1:17" ht="17.100000000000001" customHeight="1" x14ac:dyDescent="0.2">
      <c r="A1323" s="14">
        <v>1320</v>
      </c>
      <c r="B1323" s="14">
        <v>4087</v>
      </c>
      <c r="C1323" s="14" t="s">
        <v>2301</v>
      </c>
      <c r="D1323" s="14" t="s">
        <v>968</v>
      </c>
      <c r="E1323" s="14">
        <v>4</v>
      </c>
      <c r="F1323" s="18">
        <f t="shared" si="61"/>
        <v>5000</v>
      </c>
      <c r="G1323" s="18">
        <f>INDEX(章节关卡!$D$4:$AA$123,掉落填表!B1323-4000,(掉落填表!E1323-1)*4+2)</f>
        <v>1603010</v>
      </c>
      <c r="H1323" s="18">
        <f t="shared" si="62"/>
        <v>1</v>
      </c>
      <c r="L1323" s="18">
        <f>INDEX(章节关卡!$D$4:$AA$123,掉落填表!B1323-4000,(掉落填表!E1323-1)*4+4)*$Y$4</f>
        <v>0.5</v>
      </c>
      <c r="P1323" s="18">
        <f t="shared" si="60"/>
        <v>40870004</v>
      </c>
      <c r="Q1323" s="18" t="str">
        <f>G1323&amp;"#"&amp;H1323&amp;"#"&amp;VLOOKUP(G1323,章节关卡!$AN$3:$AO$36,2,FALSE)</f>
        <v>1603010#1#16</v>
      </c>
    </row>
    <row r="1324" spans="1:17" ht="17.100000000000001" customHeight="1" x14ac:dyDescent="0.2">
      <c r="A1324" s="14">
        <v>1321</v>
      </c>
      <c r="B1324" s="14">
        <v>4088</v>
      </c>
      <c r="C1324" s="14" t="s">
        <v>2302</v>
      </c>
      <c r="D1324" s="14" t="s">
        <v>968</v>
      </c>
      <c r="E1324" s="14">
        <v>1</v>
      </c>
      <c r="F1324" s="18">
        <f t="shared" si="61"/>
        <v>10000</v>
      </c>
      <c r="G1324" s="18">
        <f>INDEX(章节关卡!$D$4:$AA$123,掉落填表!B1324-4000,(掉落填表!E1324-1)*4+2)</f>
        <v>1401002</v>
      </c>
      <c r="H1324" s="18">
        <f t="shared" si="62"/>
        <v>400</v>
      </c>
      <c r="L1324" s="18">
        <f>INDEX(章节关卡!$D$4:$AA$123,掉落填表!B1324-4000,(掉落填表!E1324-1)*4+4)*$Y$4</f>
        <v>400</v>
      </c>
      <c r="P1324" s="18">
        <f t="shared" si="60"/>
        <v>40880001</v>
      </c>
      <c r="Q1324" s="18" t="str">
        <f>G1324&amp;"#"&amp;H1324&amp;"#"&amp;VLOOKUP(G1324,章节关卡!$AN$3:$AO$36,2,FALSE)</f>
        <v>1401002#400#14</v>
      </c>
    </row>
    <row r="1325" spans="1:17" ht="17.100000000000001" customHeight="1" x14ac:dyDescent="0.2">
      <c r="A1325" s="14">
        <v>1322</v>
      </c>
      <c r="B1325" s="14">
        <v>4088</v>
      </c>
      <c r="C1325" s="14" t="s">
        <v>2303</v>
      </c>
      <c r="D1325" s="14" t="s">
        <v>968</v>
      </c>
      <c r="E1325" s="14">
        <v>2</v>
      </c>
      <c r="F1325" s="18">
        <f t="shared" si="61"/>
        <v>10000</v>
      </c>
      <c r="G1325" s="18">
        <f>INDEX(章节关卡!$D$4:$AA$123,掉落填表!B1325-4000,(掉落填表!E1325-1)*4+2)</f>
        <v>1603006</v>
      </c>
      <c r="H1325" s="18">
        <f t="shared" si="62"/>
        <v>6</v>
      </c>
      <c r="L1325" s="18">
        <f>INDEX(章节关卡!$D$4:$AA$123,掉落填表!B1325-4000,(掉落填表!E1325-1)*4+4)*$Y$4</f>
        <v>6</v>
      </c>
      <c r="P1325" s="18">
        <f t="shared" si="60"/>
        <v>40880002</v>
      </c>
      <c r="Q1325" s="18" t="str">
        <f>G1325&amp;"#"&amp;H1325&amp;"#"&amp;VLOOKUP(G1325,章节关卡!$AN$3:$AO$36,2,FALSE)</f>
        <v>1603006#6#16</v>
      </c>
    </row>
    <row r="1326" spans="1:17" ht="17.100000000000001" customHeight="1" x14ac:dyDescent="0.2">
      <c r="A1326" s="14">
        <v>1323</v>
      </c>
      <c r="B1326" s="14">
        <v>4088</v>
      </c>
      <c r="C1326" s="14" t="s">
        <v>2304</v>
      </c>
      <c r="D1326" s="14" t="s">
        <v>968</v>
      </c>
      <c r="E1326" s="14">
        <v>3</v>
      </c>
      <c r="F1326" s="18">
        <f t="shared" si="61"/>
        <v>10000</v>
      </c>
      <c r="G1326" s="18">
        <f>INDEX(章节关卡!$D$4:$AA$123,掉落填表!B1326-4000,(掉落填表!E1326-1)*4+2)</f>
        <v>1603006</v>
      </c>
      <c r="H1326" s="18">
        <f t="shared" si="62"/>
        <v>6</v>
      </c>
      <c r="L1326" s="18">
        <f>INDEX(章节关卡!$D$4:$AA$123,掉落填表!B1326-4000,(掉落填表!E1326-1)*4+4)*$Y$4</f>
        <v>6</v>
      </c>
      <c r="P1326" s="18">
        <f t="shared" si="60"/>
        <v>40880003</v>
      </c>
      <c r="Q1326" s="18" t="str">
        <f>G1326&amp;"#"&amp;H1326&amp;"#"&amp;VLOOKUP(G1326,章节关卡!$AN$3:$AO$36,2,FALSE)</f>
        <v>1603006#6#16</v>
      </c>
    </row>
    <row r="1327" spans="1:17" ht="17.100000000000001" customHeight="1" x14ac:dyDescent="0.2">
      <c r="A1327" s="14">
        <v>1324</v>
      </c>
      <c r="B1327" s="14">
        <v>4088</v>
      </c>
      <c r="C1327" s="14" t="s">
        <v>2305</v>
      </c>
      <c r="D1327" s="14" t="s">
        <v>968</v>
      </c>
      <c r="E1327" s="14">
        <v>4</v>
      </c>
      <c r="F1327" s="18">
        <f t="shared" si="61"/>
        <v>5000</v>
      </c>
      <c r="G1327" s="18">
        <f>INDEX(章节关卡!$D$4:$AA$123,掉落填表!B1327-4000,(掉落填表!E1327-1)*4+2)</f>
        <v>1603016</v>
      </c>
      <c r="H1327" s="18">
        <f t="shared" si="62"/>
        <v>1</v>
      </c>
      <c r="L1327" s="18">
        <f>INDEX(章节关卡!$D$4:$AA$123,掉落填表!B1327-4000,(掉落填表!E1327-1)*4+4)*$Y$4</f>
        <v>0.5</v>
      </c>
      <c r="P1327" s="18">
        <f t="shared" si="60"/>
        <v>40880004</v>
      </c>
      <c r="Q1327" s="18" t="str">
        <f>G1327&amp;"#"&amp;H1327&amp;"#"&amp;VLOOKUP(G1327,章节关卡!$AN$3:$AO$36,2,FALSE)</f>
        <v>1603016#1#16</v>
      </c>
    </row>
    <row r="1328" spans="1:17" ht="17.100000000000001" customHeight="1" x14ac:dyDescent="0.2">
      <c r="A1328" s="14">
        <v>1325</v>
      </c>
      <c r="B1328" s="14">
        <v>4089</v>
      </c>
      <c r="C1328" s="14" t="s">
        <v>2306</v>
      </c>
      <c r="D1328" s="14" t="s">
        <v>968</v>
      </c>
      <c r="E1328" s="14">
        <v>1</v>
      </c>
      <c r="F1328" s="18">
        <f t="shared" si="61"/>
        <v>10000</v>
      </c>
      <c r="G1328" s="18">
        <f>INDEX(章节关卡!$D$4:$AA$123,掉落填表!B1328-4000,(掉落填表!E1328-1)*4+2)</f>
        <v>1401002</v>
      </c>
      <c r="H1328" s="18">
        <f t="shared" si="62"/>
        <v>400</v>
      </c>
      <c r="L1328" s="18">
        <f>INDEX(章节关卡!$D$4:$AA$123,掉落填表!B1328-4000,(掉落填表!E1328-1)*4+4)*$Y$4</f>
        <v>400</v>
      </c>
      <c r="P1328" s="18">
        <f t="shared" si="60"/>
        <v>40890001</v>
      </c>
      <c r="Q1328" s="18" t="str">
        <f>G1328&amp;"#"&amp;H1328&amp;"#"&amp;VLOOKUP(G1328,章节关卡!$AN$3:$AO$36,2,FALSE)</f>
        <v>1401002#400#14</v>
      </c>
    </row>
    <row r="1329" spans="1:17" ht="17.100000000000001" customHeight="1" x14ac:dyDescent="0.2">
      <c r="A1329" s="14">
        <v>1326</v>
      </c>
      <c r="B1329" s="14">
        <v>4089</v>
      </c>
      <c r="C1329" s="14" t="s">
        <v>2307</v>
      </c>
      <c r="D1329" s="14" t="s">
        <v>968</v>
      </c>
      <c r="E1329" s="14">
        <v>2</v>
      </c>
      <c r="F1329" s="18">
        <f t="shared" si="61"/>
        <v>10000</v>
      </c>
      <c r="G1329" s="18">
        <f>INDEX(章节关卡!$D$4:$AA$123,掉落填表!B1329-4000,(掉落填表!E1329-1)*4+2)</f>
        <v>1401004</v>
      </c>
      <c r="H1329" s="18">
        <f t="shared" si="62"/>
        <v>110</v>
      </c>
      <c r="L1329" s="18">
        <f>INDEX(章节关卡!$D$4:$AA$123,掉落填表!B1329-4000,(掉落填表!E1329-1)*4+4)*$Y$4</f>
        <v>110</v>
      </c>
      <c r="P1329" s="18">
        <f t="shared" si="60"/>
        <v>40890002</v>
      </c>
      <c r="Q1329" s="18" t="str">
        <f>G1329&amp;"#"&amp;H1329&amp;"#"&amp;VLOOKUP(G1329,章节关卡!$AN$3:$AO$36,2,FALSE)</f>
        <v>1401004#110#14</v>
      </c>
    </row>
    <row r="1330" spans="1:17" ht="17.100000000000001" customHeight="1" x14ac:dyDescent="0.2">
      <c r="A1330" s="14">
        <v>1327</v>
      </c>
      <c r="B1330" s="14">
        <v>4089</v>
      </c>
      <c r="C1330" s="14" t="s">
        <v>2308</v>
      </c>
      <c r="D1330" s="14" t="s">
        <v>968</v>
      </c>
      <c r="E1330" s="14">
        <v>3</v>
      </c>
      <c r="F1330" s="18">
        <f t="shared" si="61"/>
        <v>10000</v>
      </c>
      <c r="G1330" s="18">
        <f>INDEX(章节关卡!$D$4:$AA$123,掉落填表!B1330-4000,(掉落填表!E1330-1)*4+2)</f>
        <v>1401003</v>
      </c>
      <c r="H1330" s="18">
        <f t="shared" si="62"/>
        <v>110</v>
      </c>
      <c r="L1330" s="18">
        <f>INDEX(章节关卡!$D$4:$AA$123,掉落填表!B1330-4000,(掉落填表!E1330-1)*4+4)*$Y$4</f>
        <v>110</v>
      </c>
      <c r="P1330" s="18">
        <f t="shared" si="60"/>
        <v>40890003</v>
      </c>
      <c r="Q1330" s="18" t="str">
        <f>G1330&amp;"#"&amp;H1330&amp;"#"&amp;VLOOKUP(G1330,章节关卡!$AN$3:$AO$36,2,FALSE)</f>
        <v>1401003#110#14</v>
      </c>
    </row>
    <row r="1331" spans="1:17" ht="17.100000000000001" customHeight="1" x14ac:dyDescent="0.2">
      <c r="A1331" s="14">
        <v>1328</v>
      </c>
      <c r="B1331" s="14">
        <v>4089</v>
      </c>
      <c r="C1331" s="14" t="s">
        <v>2309</v>
      </c>
      <c r="D1331" s="14" t="s">
        <v>968</v>
      </c>
      <c r="E1331" s="14">
        <v>4</v>
      </c>
      <c r="F1331" s="18">
        <f t="shared" si="61"/>
        <v>5000</v>
      </c>
      <c r="G1331" s="18">
        <f>INDEX(章节关卡!$D$4:$AA$123,掉落填表!B1331-4000,(掉落填表!E1331-1)*4+2)</f>
        <v>1603014</v>
      </c>
      <c r="H1331" s="18">
        <f t="shared" si="62"/>
        <v>1</v>
      </c>
      <c r="L1331" s="18">
        <f>INDEX(章节关卡!$D$4:$AA$123,掉落填表!B1331-4000,(掉落填表!E1331-1)*4+4)*$Y$4</f>
        <v>0.5</v>
      </c>
      <c r="P1331" s="18">
        <f t="shared" si="60"/>
        <v>40890004</v>
      </c>
      <c r="Q1331" s="18" t="str">
        <f>G1331&amp;"#"&amp;H1331&amp;"#"&amp;VLOOKUP(G1331,章节关卡!$AN$3:$AO$36,2,FALSE)</f>
        <v>1603014#1#16</v>
      </c>
    </row>
    <row r="1332" spans="1:17" ht="17.100000000000001" customHeight="1" x14ac:dyDescent="0.2">
      <c r="A1332" s="14">
        <v>1329</v>
      </c>
      <c r="B1332" s="14">
        <v>4090</v>
      </c>
      <c r="C1332" s="14" t="s">
        <v>2310</v>
      </c>
      <c r="D1332" s="14" t="s">
        <v>968</v>
      </c>
      <c r="E1332" s="14">
        <v>1</v>
      </c>
      <c r="F1332" s="18">
        <f t="shared" si="61"/>
        <v>10000</v>
      </c>
      <c r="G1332" s="18">
        <f>INDEX(章节关卡!$D$4:$AA$123,掉落填表!B1332-4000,(掉落填表!E1332-1)*4+2)</f>
        <v>1401002</v>
      </c>
      <c r="H1332" s="18">
        <f t="shared" si="62"/>
        <v>400</v>
      </c>
      <c r="L1332" s="18">
        <f>INDEX(章节关卡!$D$4:$AA$123,掉落填表!B1332-4000,(掉落填表!E1332-1)*4+4)*$Y$4</f>
        <v>400</v>
      </c>
      <c r="P1332" s="18">
        <f t="shared" si="60"/>
        <v>40900001</v>
      </c>
      <c r="Q1332" s="18" t="str">
        <f>G1332&amp;"#"&amp;H1332&amp;"#"&amp;VLOOKUP(G1332,章节关卡!$AN$3:$AO$36,2,FALSE)</f>
        <v>1401002#400#14</v>
      </c>
    </row>
    <row r="1333" spans="1:17" ht="17.100000000000001" customHeight="1" x14ac:dyDescent="0.2">
      <c r="A1333" s="14">
        <v>1330</v>
      </c>
      <c r="B1333" s="14">
        <v>4090</v>
      </c>
      <c r="C1333" s="14" t="s">
        <v>2311</v>
      </c>
      <c r="D1333" s="14" t="s">
        <v>968</v>
      </c>
      <c r="E1333" s="14">
        <v>2</v>
      </c>
      <c r="F1333" s="18">
        <f t="shared" si="61"/>
        <v>10000</v>
      </c>
      <c r="G1333" s="18">
        <f>INDEX(章节关卡!$D$4:$AA$123,掉落填表!B1333-4000,(掉落填表!E1333-1)*4+2)</f>
        <v>1603003</v>
      </c>
      <c r="H1333" s="18">
        <f t="shared" si="62"/>
        <v>6</v>
      </c>
      <c r="L1333" s="18">
        <f>INDEX(章节关卡!$D$4:$AA$123,掉落填表!B1333-4000,(掉落填表!E1333-1)*4+4)*$Y$4</f>
        <v>6</v>
      </c>
      <c r="P1333" s="18">
        <f t="shared" si="60"/>
        <v>40900002</v>
      </c>
      <c r="Q1333" s="18" t="str">
        <f>G1333&amp;"#"&amp;H1333&amp;"#"&amp;VLOOKUP(G1333,章节关卡!$AN$3:$AO$36,2,FALSE)</f>
        <v>1603003#6#16</v>
      </c>
    </row>
    <row r="1334" spans="1:17" ht="17.100000000000001" customHeight="1" x14ac:dyDescent="0.2">
      <c r="A1334" s="14">
        <v>1331</v>
      </c>
      <c r="B1334" s="14">
        <v>4090</v>
      </c>
      <c r="C1334" s="14" t="s">
        <v>2312</v>
      </c>
      <c r="D1334" s="14" t="s">
        <v>968</v>
      </c>
      <c r="E1334" s="14">
        <v>3</v>
      </c>
      <c r="F1334" s="18">
        <f t="shared" si="61"/>
        <v>10000</v>
      </c>
      <c r="G1334" s="18">
        <f>INDEX(章节关卡!$D$4:$AA$123,掉落填表!B1334-4000,(掉落填表!E1334-1)*4+2)</f>
        <v>1603006</v>
      </c>
      <c r="H1334" s="18">
        <f t="shared" si="62"/>
        <v>6</v>
      </c>
      <c r="L1334" s="18">
        <f>INDEX(章节关卡!$D$4:$AA$123,掉落填表!B1334-4000,(掉落填表!E1334-1)*4+4)*$Y$4</f>
        <v>6</v>
      </c>
      <c r="P1334" s="18">
        <f t="shared" si="60"/>
        <v>40900003</v>
      </c>
      <c r="Q1334" s="18" t="str">
        <f>G1334&amp;"#"&amp;H1334&amp;"#"&amp;VLOOKUP(G1334,章节关卡!$AN$3:$AO$36,2,FALSE)</f>
        <v>1603006#6#16</v>
      </c>
    </row>
    <row r="1335" spans="1:17" ht="17.100000000000001" customHeight="1" x14ac:dyDescent="0.2">
      <c r="A1335" s="14">
        <v>1332</v>
      </c>
      <c r="B1335" s="14">
        <v>4090</v>
      </c>
      <c r="C1335" s="14" t="s">
        <v>2313</v>
      </c>
      <c r="D1335" s="14" t="s">
        <v>968</v>
      </c>
      <c r="E1335" s="14">
        <v>4</v>
      </c>
      <c r="F1335" s="18">
        <f t="shared" si="61"/>
        <v>5000</v>
      </c>
      <c r="G1335" s="18">
        <f>INDEX(章节关卡!$D$4:$AA$123,掉落填表!B1335-4000,(掉落填表!E1335-1)*4+2)</f>
        <v>1603012</v>
      </c>
      <c r="H1335" s="18">
        <f t="shared" si="62"/>
        <v>1</v>
      </c>
      <c r="L1335" s="18">
        <f>INDEX(章节关卡!$D$4:$AA$123,掉落填表!B1335-4000,(掉落填表!E1335-1)*4+4)*$Y$4</f>
        <v>0.5</v>
      </c>
      <c r="P1335" s="18">
        <f t="shared" si="60"/>
        <v>40900004</v>
      </c>
      <c r="Q1335" s="18" t="str">
        <f>G1335&amp;"#"&amp;H1335&amp;"#"&amp;VLOOKUP(G1335,章节关卡!$AN$3:$AO$36,2,FALSE)</f>
        <v>1603012#1#16</v>
      </c>
    </row>
    <row r="1336" spans="1:17" ht="17.100000000000001" customHeight="1" x14ac:dyDescent="0.2">
      <c r="A1336" s="14">
        <v>1333</v>
      </c>
      <c r="B1336" s="14">
        <v>4091</v>
      </c>
      <c r="C1336" s="14" t="s">
        <v>2314</v>
      </c>
      <c r="D1336" s="14" t="s">
        <v>968</v>
      </c>
      <c r="E1336" s="14">
        <v>1</v>
      </c>
      <c r="F1336" s="18">
        <f t="shared" si="61"/>
        <v>10000</v>
      </c>
      <c r="G1336" s="18">
        <f>INDEX(章节关卡!$D$4:$AA$123,掉落填表!B1336-4000,(掉落填表!E1336-1)*4+2)</f>
        <v>1401002</v>
      </c>
      <c r="H1336" s="18">
        <f t="shared" si="62"/>
        <v>450</v>
      </c>
      <c r="L1336" s="18">
        <f>INDEX(章节关卡!$D$4:$AA$123,掉落填表!B1336-4000,(掉落填表!E1336-1)*4+4)*$Y$4</f>
        <v>450</v>
      </c>
      <c r="P1336" s="18">
        <f t="shared" si="60"/>
        <v>40910001</v>
      </c>
      <c r="Q1336" s="18" t="str">
        <f>G1336&amp;"#"&amp;H1336&amp;"#"&amp;VLOOKUP(G1336,章节关卡!$AN$3:$AO$36,2,FALSE)</f>
        <v>1401002#450#14</v>
      </c>
    </row>
    <row r="1337" spans="1:17" ht="17.100000000000001" customHeight="1" x14ac:dyDescent="0.2">
      <c r="A1337" s="14">
        <v>1334</v>
      </c>
      <c r="B1337" s="14">
        <v>4091</v>
      </c>
      <c r="C1337" s="14" t="s">
        <v>2315</v>
      </c>
      <c r="D1337" s="14" t="s">
        <v>968</v>
      </c>
      <c r="E1337" s="14">
        <v>2</v>
      </c>
      <c r="F1337" s="18">
        <f t="shared" si="61"/>
        <v>10000</v>
      </c>
      <c r="G1337" s="18">
        <f>INDEX(章节关卡!$D$4:$AA$123,掉落填表!B1337-4000,(掉落填表!E1337-1)*4+2)</f>
        <v>1401003</v>
      </c>
      <c r="H1337" s="18">
        <f t="shared" si="62"/>
        <v>120</v>
      </c>
      <c r="L1337" s="18">
        <f>INDEX(章节关卡!$D$4:$AA$123,掉落填表!B1337-4000,(掉落填表!E1337-1)*4+4)*$Y$4</f>
        <v>120</v>
      </c>
      <c r="P1337" s="18">
        <f t="shared" si="60"/>
        <v>40910002</v>
      </c>
      <c r="Q1337" s="18" t="str">
        <f>G1337&amp;"#"&amp;H1337&amp;"#"&amp;VLOOKUP(G1337,章节关卡!$AN$3:$AO$36,2,FALSE)</f>
        <v>1401003#120#14</v>
      </c>
    </row>
    <row r="1338" spans="1:17" ht="17.100000000000001" customHeight="1" x14ac:dyDescent="0.2">
      <c r="A1338" s="14">
        <v>1335</v>
      </c>
      <c r="B1338" s="14">
        <v>4091</v>
      </c>
      <c r="C1338" s="14" t="s">
        <v>2316</v>
      </c>
      <c r="D1338" s="14" t="s">
        <v>968</v>
      </c>
      <c r="E1338" s="14">
        <v>3</v>
      </c>
      <c r="F1338" s="18">
        <f t="shared" si="61"/>
        <v>10000</v>
      </c>
      <c r="G1338" s="18">
        <f>INDEX(章节关卡!$D$4:$AA$123,掉落填表!B1338-4000,(掉落填表!E1338-1)*4+2)</f>
        <v>1603006</v>
      </c>
      <c r="H1338" s="18">
        <f t="shared" si="62"/>
        <v>10</v>
      </c>
      <c r="L1338" s="18">
        <f>INDEX(章节关卡!$D$4:$AA$123,掉落填表!B1338-4000,(掉落填表!E1338-1)*4+4)*$Y$4</f>
        <v>10</v>
      </c>
      <c r="P1338" s="18">
        <f t="shared" si="60"/>
        <v>40910003</v>
      </c>
      <c r="Q1338" s="18" t="str">
        <f>G1338&amp;"#"&amp;H1338&amp;"#"&amp;VLOOKUP(G1338,章节关卡!$AN$3:$AO$36,2,FALSE)</f>
        <v>1603006#10#16</v>
      </c>
    </row>
    <row r="1339" spans="1:17" ht="17.100000000000001" customHeight="1" x14ac:dyDescent="0.2">
      <c r="A1339" s="14">
        <v>1336</v>
      </c>
      <c r="B1339" s="14">
        <v>4091</v>
      </c>
      <c r="C1339" s="14" t="s">
        <v>2317</v>
      </c>
      <c r="D1339" s="14" t="s">
        <v>968</v>
      </c>
      <c r="E1339" s="14">
        <v>4</v>
      </c>
      <c r="F1339" s="18">
        <f t="shared" si="61"/>
        <v>10000</v>
      </c>
      <c r="G1339" s="18">
        <f>INDEX(章节关卡!$D$4:$AA$123,掉落填表!B1339-4000,(掉落填表!E1339-1)*4+2)</f>
        <v>1603008</v>
      </c>
      <c r="H1339" s="18">
        <f t="shared" si="62"/>
        <v>1</v>
      </c>
      <c r="L1339" s="18">
        <f>INDEX(章节关卡!$D$4:$AA$123,掉落填表!B1339-4000,(掉落填表!E1339-1)*4+4)*$Y$4</f>
        <v>1</v>
      </c>
      <c r="P1339" s="18">
        <f t="shared" si="60"/>
        <v>40910004</v>
      </c>
      <c r="Q1339" s="18" t="str">
        <f>G1339&amp;"#"&amp;H1339&amp;"#"&amp;VLOOKUP(G1339,章节关卡!$AN$3:$AO$36,2,FALSE)</f>
        <v>1603008#1#16</v>
      </c>
    </row>
    <row r="1340" spans="1:17" ht="17.100000000000001" customHeight="1" x14ac:dyDescent="0.2">
      <c r="A1340" s="14">
        <v>1337</v>
      </c>
      <c r="B1340" s="14">
        <v>4091</v>
      </c>
      <c r="C1340" s="14" t="s">
        <v>2318</v>
      </c>
      <c r="D1340" s="14" t="s">
        <v>968</v>
      </c>
      <c r="E1340" s="14">
        <v>5</v>
      </c>
      <c r="F1340" s="18">
        <f t="shared" si="61"/>
        <v>1000</v>
      </c>
      <c r="G1340" s="18">
        <f>INDEX(章节关卡!$D$4:$AA$123,掉落填表!B1340-4000,(掉落填表!E1340-1)*4+2)</f>
        <v>1603018</v>
      </c>
      <c r="H1340" s="18">
        <f t="shared" si="62"/>
        <v>1</v>
      </c>
      <c r="L1340" s="18">
        <f>INDEX(章节关卡!$D$4:$AA$123,掉落填表!B1340-4000,(掉落填表!E1340-1)*4+4)*$Y$4</f>
        <v>0.1</v>
      </c>
      <c r="P1340" s="18">
        <f t="shared" si="60"/>
        <v>40910005</v>
      </c>
      <c r="Q1340" s="18" t="str">
        <f>G1340&amp;"#"&amp;H1340&amp;"#"&amp;VLOOKUP(G1340,章节关卡!$AN$3:$AO$36,2,FALSE)</f>
        <v>1603018#1#16</v>
      </c>
    </row>
    <row r="1341" spans="1:17" ht="17.100000000000001" customHeight="1" x14ac:dyDescent="0.2">
      <c r="A1341" s="14">
        <v>1338</v>
      </c>
      <c r="B1341" s="14">
        <v>4091</v>
      </c>
      <c r="C1341" s="14" t="s">
        <v>2319</v>
      </c>
      <c r="D1341" s="14" t="s">
        <v>968</v>
      </c>
      <c r="E1341" s="14">
        <v>6</v>
      </c>
      <c r="F1341" s="18">
        <f t="shared" si="61"/>
        <v>1000</v>
      </c>
      <c r="G1341" s="18">
        <f>INDEX(章节关卡!$D$4:$AA$123,掉落填表!B1341-4000,(掉落填表!E1341-1)*4+2)</f>
        <v>1603017</v>
      </c>
      <c r="H1341" s="18">
        <f t="shared" si="62"/>
        <v>1</v>
      </c>
      <c r="L1341" s="18">
        <f>INDEX(章节关卡!$D$4:$AA$123,掉落填表!B1341-4000,(掉落填表!E1341-1)*4+4)*$Y$4</f>
        <v>0.1</v>
      </c>
      <c r="P1341" s="18">
        <f t="shared" si="60"/>
        <v>40910006</v>
      </c>
      <c r="Q1341" s="18" t="str">
        <f>G1341&amp;"#"&amp;H1341&amp;"#"&amp;VLOOKUP(G1341,章节关卡!$AN$3:$AO$36,2,FALSE)</f>
        <v>1603017#1#16</v>
      </c>
    </row>
    <row r="1342" spans="1:17" ht="17.100000000000001" customHeight="1" x14ac:dyDescent="0.2">
      <c r="A1342" s="14">
        <v>1339</v>
      </c>
      <c r="B1342" s="14">
        <v>4092</v>
      </c>
      <c r="C1342" s="14" t="s">
        <v>2320</v>
      </c>
      <c r="D1342" s="14" t="s">
        <v>968</v>
      </c>
      <c r="E1342" s="14">
        <v>1</v>
      </c>
      <c r="F1342" s="18">
        <f t="shared" si="61"/>
        <v>10000</v>
      </c>
      <c r="G1342" s="18">
        <f>INDEX(章节关卡!$D$4:$AA$123,掉落填表!B1342-4000,(掉落填表!E1342-1)*4+2)</f>
        <v>1401002</v>
      </c>
      <c r="H1342" s="18">
        <f t="shared" si="62"/>
        <v>450</v>
      </c>
      <c r="L1342" s="18">
        <f>INDEX(章节关卡!$D$4:$AA$123,掉落填表!B1342-4000,(掉落填表!E1342-1)*4+4)*$Y$4</f>
        <v>450</v>
      </c>
      <c r="P1342" s="18">
        <f t="shared" si="60"/>
        <v>40920001</v>
      </c>
      <c r="Q1342" s="18" t="str">
        <f>G1342&amp;"#"&amp;H1342&amp;"#"&amp;VLOOKUP(G1342,章节关卡!$AN$3:$AO$36,2,FALSE)</f>
        <v>1401002#450#14</v>
      </c>
    </row>
    <row r="1343" spans="1:17" ht="17.100000000000001" customHeight="1" x14ac:dyDescent="0.2">
      <c r="A1343" s="14">
        <v>1340</v>
      </c>
      <c r="B1343" s="14">
        <v>4092</v>
      </c>
      <c r="C1343" s="14" t="s">
        <v>2321</v>
      </c>
      <c r="D1343" s="14" t="s">
        <v>968</v>
      </c>
      <c r="E1343" s="14">
        <v>2</v>
      </c>
      <c r="F1343" s="18">
        <f t="shared" si="61"/>
        <v>10000</v>
      </c>
      <c r="G1343" s="18">
        <f>INDEX(章节关卡!$D$4:$AA$123,掉落填表!B1343-4000,(掉落填表!E1343-1)*4+2)</f>
        <v>1401004</v>
      </c>
      <c r="H1343" s="18">
        <f t="shared" si="62"/>
        <v>120</v>
      </c>
      <c r="L1343" s="18">
        <f>INDEX(章节关卡!$D$4:$AA$123,掉落填表!B1343-4000,(掉落填表!E1343-1)*4+4)*$Y$4</f>
        <v>120</v>
      </c>
      <c r="P1343" s="18">
        <f t="shared" si="60"/>
        <v>40920002</v>
      </c>
      <c r="Q1343" s="18" t="str">
        <f>G1343&amp;"#"&amp;H1343&amp;"#"&amp;VLOOKUP(G1343,章节关卡!$AN$3:$AO$36,2,FALSE)</f>
        <v>1401004#120#14</v>
      </c>
    </row>
    <row r="1344" spans="1:17" ht="17.100000000000001" customHeight="1" x14ac:dyDescent="0.2">
      <c r="A1344" s="14">
        <v>1341</v>
      </c>
      <c r="B1344" s="14">
        <v>4092</v>
      </c>
      <c r="C1344" s="14" t="s">
        <v>2322</v>
      </c>
      <c r="D1344" s="14" t="s">
        <v>968</v>
      </c>
      <c r="E1344" s="14">
        <v>3</v>
      </c>
      <c r="F1344" s="18">
        <f t="shared" si="61"/>
        <v>10000</v>
      </c>
      <c r="G1344" s="18">
        <f>INDEX(章节关卡!$D$4:$AA$123,掉落填表!B1344-4000,(掉落填表!E1344-1)*4+2)</f>
        <v>1603003</v>
      </c>
      <c r="H1344" s="18">
        <f t="shared" si="62"/>
        <v>10</v>
      </c>
      <c r="L1344" s="18">
        <f>INDEX(章节关卡!$D$4:$AA$123,掉落填表!B1344-4000,(掉落填表!E1344-1)*4+4)*$Y$4</f>
        <v>10</v>
      </c>
      <c r="P1344" s="18">
        <f t="shared" si="60"/>
        <v>40920003</v>
      </c>
      <c r="Q1344" s="18" t="str">
        <f>G1344&amp;"#"&amp;H1344&amp;"#"&amp;VLOOKUP(G1344,章节关卡!$AN$3:$AO$36,2,FALSE)</f>
        <v>1603003#10#16</v>
      </c>
    </row>
    <row r="1345" spans="1:17" ht="17.100000000000001" customHeight="1" x14ac:dyDescent="0.2">
      <c r="A1345" s="14">
        <v>1342</v>
      </c>
      <c r="B1345" s="14">
        <v>4092</v>
      </c>
      <c r="C1345" s="14" t="s">
        <v>2323</v>
      </c>
      <c r="D1345" s="14" t="s">
        <v>968</v>
      </c>
      <c r="E1345" s="14">
        <v>4</v>
      </c>
      <c r="F1345" s="18">
        <f t="shared" si="61"/>
        <v>10000</v>
      </c>
      <c r="G1345" s="18">
        <f>INDEX(章节关卡!$D$4:$AA$123,掉落填表!B1345-4000,(掉落填表!E1345-1)*4+2)</f>
        <v>1603010</v>
      </c>
      <c r="H1345" s="18">
        <f t="shared" si="62"/>
        <v>1</v>
      </c>
      <c r="L1345" s="18">
        <f>INDEX(章节关卡!$D$4:$AA$123,掉落填表!B1345-4000,(掉落填表!E1345-1)*4+4)*$Y$4</f>
        <v>1</v>
      </c>
      <c r="P1345" s="18">
        <f t="shared" si="60"/>
        <v>40920004</v>
      </c>
      <c r="Q1345" s="18" t="str">
        <f>G1345&amp;"#"&amp;H1345&amp;"#"&amp;VLOOKUP(G1345,章节关卡!$AN$3:$AO$36,2,FALSE)</f>
        <v>1603010#1#16</v>
      </c>
    </row>
    <row r="1346" spans="1:17" ht="17.100000000000001" customHeight="1" x14ac:dyDescent="0.2">
      <c r="A1346" s="14">
        <v>1343</v>
      </c>
      <c r="B1346" s="14">
        <v>4092</v>
      </c>
      <c r="C1346" s="14" t="s">
        <v>2324</v>
      </c>
      <c r="D1346" s="14" t="s">
        <v>968</v>
      </c>
      <c r="E1346" s="14">
        <v>5</v>
      </c>
      <c r="F1346" s="18">
        <f t="shared" si="61"/>
        <v>1000</v>
      </c>
      <c r="G1346" s="18">
        <f>INDEX(章节关卡!$D$4:$AA$123,掉落填表!B1346-4000,(掉落填表!E1346-1)*4+2)</f>
        <v>1603019</v>
      </c>
      <c r="H1346" s="18">
        <f t="shared" si="62"/>
        <v>1</v>
      </c>
      <c r="L1346" s="18">
        <f>INDEX(章节关卡!$D$4:$AA$123,掉落填表!B1346-4000,(掉落填表!E1346-1)*4+4)*$Y$4</f>
        <v>0.1</v>
      </c>
      <c r="P1346" s="18">
        <f t="shared" si="60"/>
        <v>40920005</v>
      </c>
      <c r="Q1346" s="18" t="str">
        <f>G1346&amp;"#"&amp;H1346&amp;"#"&amp;VLOOKUP(G1346,章节关卡!$AN$3:$AO$36,2,FALSE)</f>
        <v>1603019#1#16</v>
      </c>
    </row>
    <row r="1347" spans="1:17" ht="17.100000000000001" customHeight="1" x14ac:dyDescent="0.2">
      <c r="A1347" s="14">
        <v>1344</v>
      </c>
      <c r="B1347" s="14">
        <v>4092</v>
      </c>
      <c r="C1347" s="14" t="s">
        <v>2325</v>
      </c>
      <c r="D1347" s="14" t="s">
        <v>968</v>
      </c>
      <c r="E1347" s="14">
        <v>6</v>
      </c>
      <c r="F1347" s="18">
        <f t="shared" si="61"/>
        <v>1000</v>
      </c>
      <c r="G1347" s="18">
        <f>INDEX(章节关卡!$D$4:$AA$123,掉落填表!B1347-4000,(掉落填表!E1347-1)*4+2)</f>
        <v>1603017</v>
      </c>
      <c r="H1347" s="18">
        <f t="shared" si="62"/>
        <v>1</v>
      </c>
      <c r="L1347" s="18">
        <f>INDEX(章节关卡!$D$4:$AA$123,掉落填表!B1347-4000,(掉落填表!E1347-1)*4+4)*$Y$4</f>
        <v>0.1</v>
      </c>
      <c r="P1347" s="18">
        <f t="shared" si="60"/>
        <v>40920006</v>
      </c>
      <c r="Q1347" s="18" t="str">
        <f>G1347&amp;"#"&amp;H1347&amp;"#"&amp;VLOOKUP(G1347,章节关卡!$AN$3:$AO$36,2,FALSE)</f>
        <v>1603017#1#16</v>
      </c>
    </row>
    <row r="1348" spans="1:17" ht="17.100000000000001" customHeight="1" x14ac:dyDescent="0.2">
      <c r="A1348" s="14">
        <v>1345</v>
      </c>
      <c r="B1348" s="14">
        <v>4093</v>
      </c>
      <c r="C1348" s="14" t="s">
        <v>2326</v>
      </c>
      <c r="D1348" s="14" t="s">
        <v>968</v>
      </c>
      <c r="E1348" s="14">
        <v>1</v>
      </c>
      <c r="F1348" s="18">
        <f t="shared" si="61"/>
        <v>10000</v>
      </c>
      <c r="G1348" s="18">
        <f>INDEX(章节关卡!$D$4:$AA$123,掉落填表!B1348-4000,(掉落填表!E1348-1)*4+2)</f>
        <v>1401002</v>
      </c>
      <c r="H1348" s="18">
        <f t="shared" si="62"/>
        <v>450</v>
      </c>
      <c r="L1348" s="18">
        <f>INDEX(章节关卡!$D$4:$AA$123,掉落填表!B1348-4000,(掉落填表!E1348-1)*4+4)*$Y$4</f>
        <v>450</v>
      </c>
      <c r="P1348" s="18">
        <f t="shared" ref="P1348:P1411" si="63">B1348*10000+E1348</f>
        <v>40930001</v>
      </c>
      <c r="Q1348" s="18" t="str">
        <f>G1348&amp;"#"&amp;H1348&amp;"#"&amp;VLOOKUP(G1348,章节关卡!$AN$3:$AO$36,2,FALSE)</f>
        <v>1401002#450#14</v>
      </c>
    </row>
    <row r="1349" spans="1:17" ht="17.100000000000001" customHeight="1" x14ac:dyDescent="0.2">
      <c r="A1349" s="14">
        <v>1346</v>
      </c>
      <c r="B1349" s="14">
        <v>4093</v>
      </c>
      <c r="C1349" s="14" t="s">
        <v>2327</v>
      </c>
      <c r="D1349" s="14" t="s">
        <v>968</v>
      </c>
      <c r="E1349" s="14">
        <v>2</v>
      </c>
      <c r="F1349" s="18">
        <f t="shared" ref="F1349:F1412" si="64">IF(L1349&lt;1,INT(L1349*10000),10000)</f>
        <v>10000</v>
      </c>
      <c r="G1349" s="18">
        <f>INDEX(章节关卡!$D$4:$AA$123,掉落填表!B1349-4000,(掉落填表!E1349-1)*4+2)</f>
        <v>1603014</v>
      </c>
      <c r="H1349" s="18">
        <f t="shared" ref="H1349:H1412" si="65">IF(F1349&lt;10000,1,INT(L1349))</f>
        <v>1</v>
      </c>
      <c r="L1349" s="18">
        <f>INDEX(章节关卡!$D$4:$AA$123,掉落填表!B1349-4000,(掉落填表!E1349-1)*4+4)*$Y$4</f>
        <v>1</v>
      </c>
      <c r="P1349" s="18">
        <f t="shared" si="63"/>
        <v>40930002</v>
      </c>
      <c r="Q1349" s="18" t="str">
        <f>G1349&amp;"#"&amp;H1349&amp;"#"&amp;VLOOKUP(G1349,章节关卡!$AN$3:$AO$36,2,FALSE)</f>
        <v>1603014#1#16</v>
      </c>
    </row>
    <row r="1350" spans="1:17" ht="17.100000000000001" customHeight="1" x14ac:dyDescent="0.2">
      <c r="A1350" s="14">
        <v>1347</v>
      </c>
      <c r="B1350" s="14">
        <v>4093</v>
      </c>
      <c r="C1350" s="14" t="s">
        <v>2328</v>
      </c>
      <c r="D1350" s="14" t="s">
        <v>968</v>
      </c>
      <c r="E1350" s="14">
        <v>3</v>
      </c>
      <c r="F1350" s="18">
        <f t="shared" si="64"/>
        <v>10000</v>
      </c>
      <c r="G1350" s="18">
        <f>INDEX(章节关卡!$D$4:$AA$123,掉落填表!B1350-4000,(掉落填表!E1350-1)*4+2)</f>
        <v>1603016</v>
      </c>
      <c r="H1350" s="18">
        <f t="shared" si="65"/>
        <v>1</v>
      </c>
      <c r="L1350" s="18">
        <f>INDEX(章节关卡!$D$4:$AA$123,掉落填表!B1350-4000,(掉落填表!E1350-1)*4+4)*$Y$4</f>
        <v>1</v>
      </c>
      <c r="P1350" s="18">
        <f t="shared" si="63"/>
        <v>40930003</v>
      </c>
      <c r="Q1350" s="18" t="str">
        <f>G1350&amp;"#"&amp;H1350&amp;"#"&amp;VLOOKUP(G1350,章节关卡!$AN$3:$AO$36,2,FALSE)</f>
        <v>1603016#1#16</v>
      </c>
    </row>
    <row r="1351" spans="1:17" ht="17.100000000000001" customHeight="1" x14ac:dyDescent="0.2">
      <c r="A1351" s="14">
        <v>1348</v>
      </c>
      <c r="B1351" s="14">
        <v>4093</v>
      </c>
      <c r="C1351" s="14" t="s">
        <v>2329</v>
      </c>
      <c r="D1351" s="14" t="s">
        <v>968</v>
      </c>
      <c r="E1351" s="14">
        <v>4</v>
      </c>
      <c r="F1351" s="18">
        <f t="shared" si="64"/>
        <v>10000</v>
      </c>
      <c r="G1351" s="18">
        <f>INDEX(章节关卡!$D$4:$AA$123,掉落填表!B1351-4000,(掉落填表!E1351-1)*4+2)</f>
        <v>1603012</v>
      </c>
      <c r="H1351" s="18">
        <f t="shared" si="65"/>
        <v>1</v>
      </c>
      <c r="L1351" s="18">
        <f>INDEX(章节关卡!$D$4:$AA$123,掉落填表!B1351-4000,(掉落填表!E1351-1)*4+4)*$Y$4</f>
        <v>1</v>
      </c>
      <c r="P1351" s="18">
        <f t="shared" si="63"/>
        <v>40930004</v>
      </c>
      <c r="Q1351" s="18" t="str">
        <f>G1351&amp;"#"&amp;H1351&amp;"#"&amp;VLOOKUP(G1351,章节关卡!$AN$3:$AO$36,2,FALSE)</f>
        <v>1603012#1#16</v>
      </c>
    </row>
    <row r="1352" spans="1:17" ht="17.100000000000001" customHeight="1" x14ac:dyDescent="0.2">
      <c r="A1352" s="14">
        <v>1349</v>
      </c>
      <c r="B1352" s="14">
        <v>4093</v>
      </c>
      <c r="C1352" s="14" t="s">
        <v>2330</v>
      </c>
      <c r="D1352" s="14" t="s">
        <v>968</v>
      </c>
      <c r="E1352" s="14">
        <v>5</v>
      </c>
      <c r="F1352" s="18">
        <f t="shared" si="64"/>
        <v>1000</v>
      </c>
      <c r="G1352" s="18">
        <f>INDEX(章节关卡!$D$4:$AA$123,掉落填表!B1352-4000,(掉落填表!E1352-1)*4+2)</f>
        <v>1603020</v>
      </c>
      <c r="H1352" s="18">
        <f t="shared" si="65"/>
        <v>1</v>
      </c>
      <c r="L1352" s="18">
        <f>INDEX(章节关卡!$D$4:$AA$123,掉落填表!B1352-4000,(掉落填表!E1352-1)*4+4)*$Y$4</f>
        <v>0.1</v>
      </c>
      <c r="P1352" s="18">
        <f t="shared" si="63"/>
        <v>40930005</v>
      </c>
      <c r="Q1352" s="18" t="str">
        <f>G1352&amp;"#"&amp;H1352&amp;"#"&amp;VLOOKUP(G1352,章节关卡!$AN$3:$AO$36,2,FALSE)</f>
        <v>1603020#1#16</v>
      </c>
    </row>
    <row r="1353" spans="1:17" ht="17.100000000000001" customHeight="1" x14ac:dyDescent="0.2">
      <c r="A1353" s="14">
        <v>1350</v>
      </c>
      <c r="B1353" s="14">
        <v>4093</v>
      </c>
      <c r="C1353" s="14" t="s">
        <v>2331</v>
      </c>
      <c r="D1353" s="14" t="s">
        <v>968</v>
      </c>
      <c r="E1353" s="14">
        <v>6</v>
      </c>
      <c r="F1353" s="18">
        <f t="shared" si="64"/>
        <v>1000</v>
      </c>
      <c r="G1353" s="18">
        <f>INDEX(章节关卡!$D$4:$AA$123,掉落填表!B1353-4000,(掉落填表!E1353-1)*4+2)</f>
        <v>1603017</v>
      </c>
      <c r="H1353" s="18">
        <f t="shared" si="65"/>
        <v>1</v>
      </c>
      <c r="L1353" s="18">
        <f>INDEX(章节关卡!$D$4:$AA$123,掉落填表!B1353-4000,(掉落填表!E1353-1)*4+4)*$Y$4</f>
        <v>0.1</v>
      </c>
      <c r="P1353" s="18">
        <f t="shared" si="63"/>
        <v>40930006</v>
      </c>
      <c r="Q1353" s="18" t="str">
        <f>G1353&amp;"#"&amp;H1353&amp;"#"&amp;VLOOKUP(G1353,章节关卡!$AN$3:$AO$36,2,FALSE)</f>
        <v>1603017#1#16</v>
      </c>
    </row>
    <row r="1354" spans="1:17" ht="17.100000000000001" customHeight="1" x14ac:dyDescent="0.2">
      <c r="A1354" s="14">
        <v>1351</v>
      </c>
      <c r="B1354" s="14">
        <v>4094</v>
      </c>
      <c r="C1354" s="14" t="s">
        <v>2332</v>
      </c>
      <c r="D1354" s="14" t="s">
        <v>968</v>
      </c>
      <c r="E1354" s="14">
        <v>1</v>
      </c>
      <c r="F1354" s="18">
        <f t="shared" si="64"/>
        <v>10000</v>
      </c>
      <c r="G1354" s="18">
        <f>INDEX(章节关卡!$D$4:$AA$123,掉落填表!B1354-4000,(掉落填表!E1354-1)*4+2)</f>
        <v>1401002</v>
      </c>
      <c r="H1354" s="18">
        <f t="shared" si="65"/>
        <v>450</v>
      </c>
      <c r="L1354" s="18">
        <f>INDEX(章节关卡!$D$4:$AA$123,掉落填表!B1354-4000,(掉落填表!E1354-1)*4+4)*$Y$4</f>
        <v>450</v>
      </c>
      <c r="P1354" s="18">
        <f t="shared" si="63"/>
        <v>40940001</v>
      </c>
      <c r="Q1354" s="18" t="str">
        <f>G1354&amp;"#"&amp;H1354&amp;"#"&amp;VLOOKUP(G1354,章节关卡!$AN$3:$AO$36,2,FALSE)</f>
        <v>1401002#450#14</v>
      </c>
    </row>
    <row r="1355" spans="1:17" ht="17.100000000000001" customHeight="1" x14ac:dyDescent="0.2">
      <c r="A1355" s="14">
        <v>1352</v>
      </c>
      <c r="B1355" s="14">
        <v>4094</v>
      </c>
      <c r="C1355" s="14" t="s">
        <v>2333</v>
      </c>
      <c r="D1355" s="14" t="s">
        <v>968</v>
      </c>
      <c r="E1355" s="14">
        <v>2</v>
      </c>
      <c r="F1355" s="18">
        <f t="shared" si="64"/>
        <v>10000</v>
      </c>
      <c r="G1355" s="18">
        <f>INDEX(章节关卡!$D$4:$AA$123,掉落填表!B1355-4000,(掉落填表!E1355-1)*4+2)</f>
        <v>1401003</v>
      </c>
      <c r="H1355" s="18">
        <f t="shared" si="65"/>
        <v>120</v>
      </c>
      <c r="L1355" s="18">
        <f>INDEX(章节关卡!$D$4:$AA$123,掉落填表!B1355-4000,(掉落填表!E1355-1)*4+4)*$Y$4</f>
        <v>120</v>
      </c>
      <c r="P1355" s="18">
        <f t="shared" si="63"/>
        <v>40940002</v>
      </c>
      <c r="Q1355" s="18" t="str">
        <f>G1355&amp;"#"&amp;H1355&amp;"#"&amp;VLOOKUP(G1355,章节关卡!$AN$3:$AO$36,2,FALSE)</f>
        <v>1401003#120#14</v>
      </c>
    </row>
    <row r="1356" spans="1:17" ht="17.100000000000001" customHeight="1" x14ac:dyDescent="0.2">
      <c r="A1356" s="14">
        <v>1353</v>
      </c>
      <c r="B1356" s="14">
        <v>4094</v>
      </c>
      <c r="C1356" s="14" t="s">
        <v>2334</v>
      </c>
      <c r="D1356" s="14" t="s">
        <v>968</v>
      </c>
      <c r="E1356" s="14">
        <v>3</v>
      </c>
      <c r="F1356" s="18">
        <f t="shared" si="64"/>
        <v>10000</v>
      </c>
      <c r="G1356" s="18">
        <f>INDEX(章节关卡!$D$4:$AA$123,掉落填表!B1356-4000,(掉落填表!E1356-1)*4+2)</f>
        <v>1603006</v>
      </c>
      <c r="H1356" s="18">
        <f t="shared" si="65"/>
        <v>10</v>
      </c>
      <c r="L1356" s="18">
        <f>INDEX(章节关卡!$D$4:$AA$123,掉落填表!B1356-4000,(掉落填表!E1356-1)*4+4)*$Y$4</f>
        <v>10</v>
      </c>
      <c r="P1356" s="18">
        <f t="shared" si="63"/>
        <v>40940003</v>
      </c>
      <c r="Q1356" s="18" t="str">
        <f>G1356&amp;"#"&amp;H1356&amp;"#"&amp;VLOOKUP(G1356,章节关卡!$AN$3:$AO$36,2,FALSE)</f>
        <v>1603006#10#16</v>
      </c>
    </row>
    <row r="1357" spans="1:17" ht="17.100000000000001" customHeight="1" x14ac:dyDescent="0.2">
      <c r="A1357" s="14">
        <v>1354</v>
      </c>
      <c r="B1357" s="14">
        <v>4094</v>
      </c>
      <c r="C1357" s="14" t="s">
        <v>2335</v>
      </c>
      <c r="D1357" s="14" t="s">
        <v>968</v>
      </c>
      <c r="E1357" s="14">
        <v>4</v>
      </c>
      <c r="F1357" s="18">
        <f t="shared" si="64"/>
        <v>10000</v>
      </c>
      <c r="G1357" s="18">
        <f>INDEX(章节关卡!$D$4:$AA$123,掉落填表!B1357-4000,(掉落填表!E1357-1)*4+2)</f>
        <v>1603014</v>
      </c>
      <c r="H1357" s="18">
        <f t="shared" si="65"/>
        <v>1</v>
      </c>
      <c r="L1357" s="18">
        <f>INDEX(章节关卡!$D$4:$AA$123,掉落填表!B1357-4000,(掉落填表!E1357-1)*4+4)*$Y$4</f>
        <v>1</v>
      </c>
      <c r="P1357" s="18">
        <f t="shared" si="63"/>
        <v>40940004</v>
      </c>
      <c r="Q1357" s="18" t="str">
        <f>G1357&amp;"#"&amp;H1357&amp;"#"&amp;VLOOKUP(G1357,章节关卡!$AN$3:$AO$36,2,FALSE)</f>
        <v>1603014#1#16</v>
      </c>
    </row>
    <row r="1358" spans="1:17" ht="17.100000000000001" customHeight="1" x14ac:dyDescent="0.2">
      <c r="A1358" s="14">
        <v>1355</v>
      </c>
      <c r="B1358" s="14">
        <v>4094</v>
      </c>
      <c r="C1358" s="14" t="s">
        <v>2336</v>
      </c>
      <c r="D1358" s="14" t="s">
        <v>968</v>
      </c>
      <c r="E1358" s="14">
        <v>5</v>
      </c>
      <c r="F1358" s="18">
        <f t="shared" si="64"/>
        <v>1000</v>
      </c>
      <c r="G1358" s="18">
        <f>INDEX(章节关卡!$D$4:$AA$123,掉落填表!B1358-4000,(掉落填表!E1358-1)*4+2)</f>
        <v>1603021</v>
      </c>
      <c r="H1358" s="18">
        <f t="shared" si="65"/>
        <v>1</v>
      </c>
      <c r="L1358" s="18">
        <f>INDEX(章节关卡!$D$4:$AA$123,掉落填表!B1358-4000,(掉落填表!E1358-1)*4+4)*$Y$4</f>
        <v>0.1</v>
      </c>
      <c r="P1358" s="18">
        <f t="shared" si="63"/>
        <v>40940005</v>
      </c>
      <c r="Q1358" s="18" t="str">
        <f>G1358&amp;"#"&amp;H1358&amp;"#"&amp;VLOOKUP(G1358,章节关卡!$AN$3:$AO$36,2,FALSE)</f>
        <v>1603021#1#16</v>
      </c>
    </row>
    <row r="1359" spans="1:17" ht="17.100000000000001" customHeight="1" x14ac:dyDescent="0.2">
      <c r="A1359" s="14">
        <v>1356</v>
      </c>
      <c r="B1359" s="14">
        <v>4094</v>
      </c>
      <c r="C1359" s="14" t="s">
        <v>2337</v>
      </c>
      <c r="D1359" s="14" t="s">
        <v>968</v>
      </c>
      <c r="E1359" s="14">
        <v>6</v>
      </c>
      <c r="F1359" s="18">
        <f t="shared" si="64"/>
        <v>1000</v>
      </c>
      <c r="G1359" s="18">
        <f>INDEX(章节关卡!$D$4:$AA$123,掉落填表!B1359-4000,(掉落填表!E1359-1)*4+2)</f>
        <v>1603017</v>
      </c>
      <c r="H1359" s="18">
        <f t="shared" si="65"/>
        <v>1</v>
      </c>
      <c r="L1359" s="18">
        <f>INDEX(章节关卡!$D$4:$AA$123,掉落填表!B1359-4000,(掉落填表!E1359-1)*4+4)*$Y$4</f>
        <v>0.1</v>
      </c>
      <c r="P1359" s="18">
        <f t="shared" si="63"/>
        <v>40940006</v>
      </c>
      <c r="Q1359" s="18" t="str">
        <f>G1359&amp;"#"&amp;H1359&amp;"#"&amp;VLOOKUP(G1359,章节关卡!$AN$3:$AO$36,2,FALSE)</f>
        <v>1603017#1#16</v>
      </c>
    </row>
    <row r="1360" spans="1:17" ht="17.100000000000001" customHeight="1" x14ac:dyDescent="0.2">
      <c r="A1360" s="14">
        <v>1357</v>
      </c>
      <c r="B1360" s="14">
        <v>4095</v>
      </c>
      <c r="C1360" s="14" t="s">
        <v>2338</v>
      </c>
      <c r="D1360" s="14" t="s">
        <v>968</v>
      </c>
      <c r="E1360" s="14">
        <v>1</v>
      </c>
      <c r="F1360" s="18">
        <f t="shared" si="64"/>
        <v>10000</v>
      </c>
      <c r="G1360" s="18">
        <f>INDEX(章节关卡!$D$4:$AA$123,掉落填表!B1360-4000,(掉落填表!E1360-1)*4+2)</f>
        <v>1401002</v>
      </c>
      <c r="H1360" s="18">
        <f t="shared" si="65"/>
        <v>450</v>
      </c>
      <c r="L1360" s="18">
        <f>INDEX(章节关卡!$D$4:$AA$123,掉落填表!B1360-4000,(掉落填表!E1360-1)*4+4)*$Y$4</f>
        <v>450</v>
      </c>
      <c r="P1360" s="18">
        <f t="shared" si="63"/>
        <v>40950001</v>
      </c>
      <c r="Q1360" s="18" t="str">
        <f>G1360&amp;"#"&amp;H1360&amp;"#"&amp;VLOOKUP(G1360,章节关卡!$AN$3:$AO$36,2,FALSE)</f>
        <v>1401002#450#14</v>
      </c>
    </row>
    <row r="1361" spans="1:17" ht="17.100000000000001" customHeight="1" x14ac:dyDescent="0.2">
      <c r="A1361" s="14">
        <v>1358</v>
      </c>
      <c r="B1361" s="14">
        <v>4095</v>
      </c>
      <c r="C1361" s="14" t="s">
        <v>2339</v>
      </c>
      <c r="D1361" s="14" t="s">
        <v>968</v>
      </c>
      <c r="E1361" s="14">
        <v>2</v>
      </c>
      <c r="F1361" s="18">
        <f t="shared" si="64"/>
        <v>10000</v>
      </c>
      <c r="G1361" s="18">
        <f>INDEX(章节关卡!$D$4:$AA$123,掉落填表!B1361-4000,(掉落填表!E1361-1)*4+2)</f>
        <v>1401004</v>
      </c>
      <c r="H1361" s="18">
        <f t="shared" si="65"/>
        <v>120</v>
      </c>
      <c r="L1361" s="18">
        <f>INDEX(章节关卡!$D$4:$AA$123,掉落填表!B1361-4000,(掉落填表!E1361-1)*4+4)*$Y$4</f>
        <v>120</v>
      </c>
      <c r="P1361" s="18">
        <f t="shared" si="63"/>
        <v>40950002</v>
      </c>
      <c r="Q1361" s="18" t="str">
        <f>G1361&amp;"#"&amp;H1361&amp;"#"&amp;VLOOKUP(G1361,章节关卡!$AN$3:$AO$36,2,FALSE)</f>
        <v>1401004#120#14</v>
      </c>
    </row>
    <row r="1362" spans="1:17" ht="17.100000000000001" customHeight="1" x14ac:dyDescent="0.2">
      <c r="A1362" s="14">
        <v>1359</v>
      </c>
      <c r="B1362" s="14">
        <v>4095</v>
      </c>
      <c r="C1362" s="14" t="s">
        <v>2340</v>
      </c>
      <c r="D1362" s="14" t="s">
        <v>968</v>
      </c>
      <c r="E1362" s="14">
        <v>3</v>
      </c>
      <c r="F1362" s="18">
        <f t="shared" si="64"/>
        <v>10000</v>
      </c>
      <c r="G1362" s="18">
        <f>INDEX(章节关卡!$D$4:$AA$123,掉落填表!B1362-4000,(掉落填表!E1362-1)*4+2)</f>
        <v>1603003</v>
      </c>
      <c r="H1362" s="18">
        <f t="shared" si="65"/>
        <v>10</v>
      </c>
      <c r="L1362" s="18">
        <f>INDEX(章节关卡!$D$4:$AA$123,掉落填表!B1362-4000,(掉落填表!E1362-1)*4+4)*$Y$4</f>
        <v>10</v>
      </c>
      <c r="P1362" s="18">
        <f t="shared" si="63"/>
        <v>40950003</v>
      </c>
      <c r="Q1362" s="18" t="str">
        <f>G1362&amp;"#"&amp;H1362&amp;"#"&amp;VLOOKUP(G1362,章节关卡!$AN$3:$AO$36,2,FALSE)</f>
        <v>1603003#10#16</v>
      </c>
    </row>
    <row r="1363" spans="1:17" ht="17.100000000000001" customHeight="1" x14ac:dyDescent="0.2">
      <c r="A1363" s="14">
        <v>1360</v>
      </c>
      <c r="B1363" s="14">
        <v>4095</v>
      </c>
      <c r="C1363" s="14" t="s">
        <v>2341</v>
      </c>
      <c r="D1363" s="14" t="s">
        <v>968</v>
      </c>
      <c r="E1363" s="14">
        <v>4</v>
      </c>
      <c r="F1363" s="18">
        <f t="shared" si="64"/>
        <v>10000</v>
      </c>
      <c r="G1363" s="18">
        <f>INDEX(章节关卡!$D$4:$AA$123,掉落填表!B1363-4000,(掉落填表!E1363-1)*4+2)</f>
        <v>1603016</v>
      </c>
      <c r="H1363" s="18">
        <f t="shared" si="65"/>
        <v>1</v>
      </c>
      <c r="L1363" s="18">
        <f>INDEX(章节关卡!$D$4:$AA$123,掉落填表!B1363-4000,(掉落填表!E1363-1)*4+4)*$Y$4</f>
        <v>1</v>
      </c>
      <c r="P1363" s="18">
        <f t="shared" si="63"/>
        <v>40950004</v>
      </c>
      <c r="Q1363" s="18" t="str">
        <f>G1363&amp;"#"&amp;H1363&amp;"#"&amp;VLOOKUP(G1363,章节关卡!$AN$3:$AO$36,2,FALSE)</f>
        <v>1603016#1#16</v>
      </c>
    </row>
    <row r="1364" spans="1:17" ht="17.100000000000001" customHeight="1" x14ac:dyDescent="0.2">
      <c r="A1364" s="14">
        <v>1361</v>
      </c>
      <c r="B1364" s="14">
        <v>4095</v>
      </c>
      <c r="C1364" s="14" t="s">
        <v>2342</v>
      </c>
      <c r="D1364" s="14" t="s">
        <v>968</v>
      </c>
      <c r="E1364" s="14">
        <v>5</v>
      </c>
      <c r="F1364" s="18">
        <f t="shared" si="64"/>
        <v>1000</v>
      </c>
      <c r="G1364" s="18">
        <f>INDEX(章节关卡!$D$4:$AA$123,掉落填表!B1364-4000,(掉落填表!E1364-1)*4+2)</f>
        <v>1603022</v>
      </c>
      <c r="H1364" s="18">
        <f t="shared" si="65"/>
        <v>1</v>
      </c>
      <c r="L1364" s="18">
        <f>INDEX(章节关卡!$D$4:$AA$123,掉落填表!B1364-4000,(掉落填表!E1364-1)*4+4)*$Y$4</f>
        <v>0.1</v>
      </c>
      <c r="P1364" s="18">
        <f t="shared" si="63"/>
        <v>40950005</v>
      </c>
      <c r="Q1364" s="18" t="str">
        <f>G1364&amp;"#"&amp;H1364&amp;"#"&amp;VLOOKUP(G1364,章节关卡!$AN$3:$AO$36,2,FALSE)</f>
        <v>1603022#1#16</v>
      </c>
    </row>
    <row r="1365" spans="1:17" ht="17.100000000000001" customHeight="1" x14ac:dyDescent="0.2">
      <c r="A1365" s="14">
        <v>1362</v>
      </c>
      <c r="B1365" s="14">
        <v>4095</v>
      </c>
      <c r="C1365" s="14" t="s">
        <v>2343</v>
      </c>
      <c r="D1365" s="14" t="s">
        <v>968</v>
      </c>
      <c r="E1365" s="14">
        <v>6</v>
      </c>
      <c r="F1365" s="18">
        <f t="shared" si="64"/>
        <v>1000</v>
      </c>
      <c r="G1365" s="18">
        <f>INDEX(章节关卡!$D$4:$AA$123,掉落填表!B1365-4000,(掉落填表!E1365-1)*4+2)</f>
        <v>1603017</v>
      </c>
      <c r="H1365" s="18">
        <f t="shared" si="65"/>
        <v>1</v>
      </c>
      <c r="L1365" s="18">
        <f>INDEX(章节关卡!$D$4:$AA$123,掉落填表!B1365-4000,(掉落填表!E1365-1)*4+4)*$Y$4</f>
        <v>0.1</v>
      </c>
      <c r="P1365" s="18">
        <f t="shared" si="63"/>
        <v>40950006</v>
      </c>
      <c r="Q1365" s="18" t="str">
        <f>G1365&amp;"#"&amp;H1365&amp;"#"&amp;VLOOKUP(G1365,章节关卡!$AN$3:$AO$36,2,FALSE)</f>
        <v>1603017#1#16</v>
      </c>
    </row>
    <row r="1366" spans="1:17" ht="17.100000000000001" customHeight="1" x14ac:dyDescent="0.2">
      <c r="A1366" s="14">
        <v>1363</v>
      </c>
      <c r="B1366" s="14">
        <v>4096</v>
      </c>
      <c r="C1366" s="14" t="s">
        <v>2344</v>
      </c>
      <c r="D1366" s="14" t="s">
        <v>968</v>
      </c>
      <c r="E1366" s="14">
        <v>1</v>
      </c>
      <c r="F1366" s="18">
        <f t="shared" si="64"/>
        <v>10000</v>
      </c>
      <c r="G1366" s="18">
        <f>INDEX(章节关卡!$D$4:$AA$123,掉落填表!B1366-4000,(掉落填表!E1366-1)*4+2)</f>
        <v>1401002</v>
      </c>
      <c r="H1366" s="18">
        <f t="shared" si="65"/>
        <v>450</v>
      </c>
      <c r="L1366" s="18">
        <f>INDEX(章节关卡!$D$4:$AA$123,掉落填表!B1366-4000,(掉落填表!E1366-1)*4+4)*$Y$4</f>
        <v>450</v>
      </c>
      <c r="P1366" s="18">
        <f t="shared" si="63"/>
        <v>40960001</v>
      </c>
      <c r="Q1366" s="18" t="str">
        <f>G1366&amp;"#"&amp;H1366&amp;"#"&amp;VLOOKUP(G1366,章节关卡!$AN$3:$AO$36,2,FALSE)</f>
        <v>1401002#450#14</v>
      </c>
    </row>
    <row r="1367" spans="1:17" ht="17.100000000000001" customHeight="1" x14ac:dyDescent="0.2">
      <c r="A1367" s="14">
        <v>1364</v>
      </c>
      <c r="B1367" s="14">
        <v>4096</v>
      </c>
      <c r="C1367" s="14" t="s">
        <v>2345</v>
      </c>
      <c r="D1367" s="14" t="s">
        <v>968</v>
      </c>
      <c r="E1367" s="14">
        <v>2</v>
      </c>
      <c r="F1367" s="18">
        <f t="shared" si="64"/>
        <v>10000</v>
      </c>
      <c r="G1367" s="18">
        <f>INDEX(章节关卡!$D$4:$AA$123,掉落填表!B1367-4000,(掉落填表!E1367-1)*4+2)</f>
        <v>1401003</v>
      </c>
      <c r="H1367" s="18">
        <f t="shared" si="65"/>
        <v>120</v>
      </c>
      <c r="L1367" s="18">
        <f>INDEX(章节关卡!$D$4:$AA$123,掉落填表!B1367-4000,(掉落填表!E1367-1)*4+4)*$Y$4</f>
        <v>120</v>
      </c>
      <c r="P1367" s="18">
        <f t="shared" si="63"/>
        <v>40960002</v>
      </c>
      <c r="Q1367" s="18" t="str">
        <f>G1367&amp;"#"&amp;H1367&amp;"#"&amp;VLOOKUP(G1367,章节关卡!$AN$3:$AO$36,2,FALSE)</f>
        <v>1401003#120#14</v>
      </c>
    </row>
    <row r="1368" spans="1:17" ht="17.100000000000001" customHeight="1" x14ac:dyDescent="0.2">
      <c r="A1368" s="14">
        <v>1365</v>
      </c>
      <c r="B1368" s="14">
        <v>4096</v>
      </c>
      <c r="C1368" s="14" t="s">
        <v>2346</v>
      </c>
      <c r="D1368" s="14" t="s">
        <v>968</v>
      </c>
      <c r="E1368" s="14">
        <v>3</v>
      </c>
      <c r="F1368" s="18">
        <f t="shared" si="64"/>
        <v>10000</v>
      </c>
      <c r="G1368" s="18">
        <f>INDEX(章节关卡!$D$4:$AA$123,掉落填表!B1368-4000,(掉落填表!E1368-1)*4+2)</f>
        <v>1603006</v>
      </c>
      <c r="H1368" s="18">
        <f t="shared" si="65"/>
        <v>10</v>
      </c>
      <c r="L1368" s="18">
        <f>INDEX(章节关卡!$D$4:$AA$123,掉落填表!B1368-4000,(掉落填表!E1368-1)*4+4)*$Y$4</f>
        <v>10</v>
      </c>
      <c r="P1368" s="18">
        <f t="shared" si="63"/>
        <v>40960003</v>
      </c>
      <c r="Q1368" s="18" t="str">
        <f>G1368&amp;"#"&amp;H1368&amp;"#"&amp;VLOOKUP(G1368,章节关卡!$AN$3:$AO$36,2,FALSE)</f>
        <v>1603006#10#16</v>
      </c>
    </row>
    <row r="1369" spans="1:17" ht="17.100000000000001" customHeight="1" x14ac:dyDescent="0.2">
      <c r="A1369" s="14">
        <v>1366</v>
      </c>
      <c r="B1369" s="14">
        <v>4096</v>
      </c>
      <c r="C1369" s="14" t="s">
        <v>2347</v>
      </c>
      <c r="D1369" s="14" t="s">
        <v>968</v>
      </c>
      <c r="E1369" s="14">
        <v>4</v>
      </c>
      <c r="F1369" s="18">
        <f t="shared" si="64"/>
        <v>10000</v>
      </c>
      <c r="G1369" s="18">
        <f>INDEX(章节关卡!$D$4:$AA$123,掉落填表!B1369-4000,(掉落填表!E1369-1)*4+2)</f>
        <v>1603008</v>
      </c>
      <c r="H1369" s="18">
        <f t="shared" si="65"/>
        <v>1</v>
      </c>
      <c r="L1369" s="18">
        <f>INDEX(章节关卡!$D$4:$AA$123,掉落填表!B1369-4000,(掉落填表!E1369-1)*4+4)*$Y$4</f>
        <v>1</v>
      </c>
      <c r="P1369" s="18">
        <f t="shared" si="63"/>
        <v>40960004</v>
      </c>
      <c r="Q1369" s="18" t="str">
        <f>G1369&amp;"#"&amp;H1369&amp;"#"&amp;VLOOKUP(G1369,章节关卡!$AN$3:$AO$36,2,FALSE)</f>
        <v>1603008#1#16</v>
      </c>
    </row>
    <row r="1370" spans="1:17" ht="17.100000000000001" customHeight="1" x14ac:dyDescent="0.2">
      <c r="A1370" s="14">
        <v>1367</v>
      </c>
      <c r="B1370" s="14">
        <v>4096</v>
      </c>
      <c r="C1370" s="14" t="s">
        <v>2348</v>
      </c>
      <c r="D1370" s="14" t="s">
        <v>968</v>
      </c>
      <c r="E1370" s="14">
        <v>5</v>
      </c>
      <c r="F1370" s="18">
        <f t="shared" si="64"/>
        <v>1000</v>
      </c>
      <c r="G1370" s="18">
        <f>INDEX(章节关卡!$D$4:$AA$123,掉落填表!B1370-4000,(掉落填表!E1370-1)*4+2)</f>
        <v>1603018</v>
      </c>
      <c r="H1370" s="18">
        <f t="shared" si="65"/>
        <v>1</v>
      </c>
      <c r="L1370" s="18">
        <f>INDEX(章节关卡!$D$4:$AA$123,掉落填表!B1370-4000,(掉落填表!E1370-1)*4+4)*$Y$4</f>
        <v>0.1</v>
      </c>
      <c r="P1370" s="18">
        <f t="shared" si="63"/>
        <v>40960005</v>
      </c>
      <c r="Q1370" s="18" t="str">
        <f>G1370&amp;"#"&amp;H1370&amp;"#"&amp;VLOOKUP(G1370,章节关卡!$AN$3:$AO$36,2,FALSE)</f>
        <v>1603018#1#16</v>
      </c>
    </row>
    <row r="1371" spans="1:17" ht="17.100000000000001" customHeight="1" x14ac:dyDescent="0.2">
      <c r="A1371" s="14">
        <v>1368</v>
      </c>
      <c r="B1371" s="14">
        <v>4096</v>
      </c>
      <c r="C1371" s="14" t="s">
        <v>2349</v>
      </c>
      <c r="D1371" s="14" t="s">
        <v>968</v>
      </c>
      <c r="E1371" s="14">
        <v>6</v>
      </c>
      <c r="F1371" s="18">
        <f t="shared" si="64"/>
        <v>1000</v>
      </c>
      <c r="G1371" s="18">
        <f>INDEX(章节关卡!$D$4:$AA$123,掉落填表!B1371-4000,(掉落填表!E1371-1)*4+2)</f>
        <v>1603017</v>
      </c>
      <c r="H1371" s="18">
        <f t="shared" si="65"/>
        <v>1</v>
      </c>
      <c r="L1371" s="18">
        <f>INDEX(章节关卡!$D$4:$AA$123,掉落填表!B1371-4000,(掉落填表!E1371-1)*4+4)*$Y$4</f>
        <v>0.1</v>
      </c>
      <c r="P1371" s="18">
        <f t="shared" si="63"/>
        <v>40960006</v>
      </c>
      <c r="Q1371" s="18" t="str">
        <f>G1371&amp;"#"&amp;H1371&amp;"#"&amp;VLOOKUP(G1371,章节关卡!$AN$3:$AO$36,2,FALSE)</f>
        <v>1603017#1#16</v>
      </c>
    </row>
    <row r="1372" spans="1:17" ht="17.100000000000001" customHeight="1" x14ac:dyDescent="0.2">
      <c r="A1372" s="14">
        <v>1369</v>
      </c>
      <c r="B1372" s="14">
        <v>4097</v>
      </c>
      <c r="C1372" s="14" t="s">
        <v>2350</v>
      </c>
      <c r="D1372" s="14" t="s">
        <v>968</v>
      </c>
      <c r="E1372" s="14">
        <v>1</v>
      </c>
      <c r="F1372" s="18">
        <f t="shared" si="64"/>
        <v>10000</v>
      </c>
      <c r="G1372" s="18">
        <f>INDEX(章节关卡!$D$4:$AA$123,掉落填表!B1372-4000,(掉落填表!E1372-1)*4+2)</f>
        <v>1401002</v>
      </c>
      <c r="H1372" s="18">
        <f t="shared" si="65"/>
        <v>450</v>
      </c>
      <c r="L1372" s="18">
        <f>INDEX(章节关卡!$D$4:$AA$123,掉落填表!B1372-4000,(掉落填表!E1372-1)*4+4)*$Y$4</f>
        <v>450</v>
      </c>
      <c r="P1372" s="18">
        <f t="shared" si="63"/>
        <v>40970001</v>
      </c>
      <c r="Q1372" s="18" t="str">
        <f>G1372&amp;"#"&amp;H1372&amp;"#"&amp;VLOOKUP(G1372,章节关卡!$AN$3:$AO$36,2,FALSE)</f>
        <v>1401002#450#14</v>
      </c>
    </row>
    <row r="1373" spans="1:17" ht="17.100000000000001" customHeight="1" x14ac:dyDescent="0.2">
      <c r="A1373" s="14">
        <v>1370</v>
      </c>
      <c r="B1373" s="14">
        <v>4097</v>
      </c>
      <c r="C1373" s="14" t="s">
        <v>2351</v>
      </c>
      <c r="D1373" s="14" t="s">
        <v>968</v>
      </c>
      <c r="E1373" s="14">
        <v>2</v>
      </c>
      <c r="F1373" s="18">
        <f t="shared" si="64"/>
        <v>10000</v>
      </c>
      <c r="G1373" s="18">
        <f>INDEX(章节关卡!$D$4:$AA$123,掉落填表!B1373-4000,(掉落填表!E1373-1)*4+2)</f>
        <v>1401004</v>
      </c>
      <c r="H1373" s="18">
        <f t="shared" si="65"/>
        <v>120</v>
      </c>
      <c r="L1373" s="18">
        <f>INDEX(章节关卡!$D$4:$AA$123,掉落填表!B1373-4000,(掉落填表!E1373-1)*4+4)*$Y$4</f>
        <v>120</v>
      </c>
      <c r="P1373" s="18">
        <f t="shared" si="63"/>
        <v>40970002</v>
      </c>
      <c r="Q1373" s="18" t="str">
        <f>G1373&amp;"#"&amp;H1373&amp;"#"&amp;VLOOKUP(G1373,章节关卡!$AN$3:$AO$36,2,FALSE)</f>
        <v>1401004#120#14</v>
      </c>
    </row>
    <row r="1374" spans="1:17" ht="17.100000000000001" customHeight="1" x14ac:dyDescent="0.2">
      <c r="A1374" s="14">
        <v>1371</v>
      </c>
      <c r="B1374" s="14">
        <v>4097</v>
      </c>
      <c r="C1374" s="14" t="s">
        <v>2352</v>
      </c>
      <c r="D1374" s="14" t="s">
        <v>968</v>
      </c>
      <c r="E1374" s="14">
        <v>3</v>
      </c>
      <c r="F1374" s="18">
        <f t="shared" si="64"/>
        <v>10000</v>
      </c>
      <c r="G1374" s="18">
        <f>INDEX(章节关卡!$D$4:$AA$123,掉落填表!B1374-4000,(掉落填表!E1374-1)*4+2)</f>
        <v>1603003</v>
      </c>
      <c r="H1374" s="18">
        <f t="shared" si="65"/>
        <v>10</v>
      </c>
      <c r="L1374" s="18">
        <f>INDEX(章节关卡!$D$4:$AA$123,掉落填表!B1374-4000,(掉落填表!E1374-1)*4+4)*$Y$4</f>
        <v>10</v>
      </c>
      <c r="P1374" s="18">
        <f t="shared" si="63"/>
        <v>40970003</v>
      </c>
      <c r="Q1374" s="18" t="str">
        <f>G1374&amp;"#"&amp;H1374&amp;"#"&amp;VLOOKUP(G1374,章节关卡!$AN$3:$AO$36,2,FALSE)</f>
        <v>1603003#10#16</v>
      </c>
    </row>
    <row r="1375" spans="1:17" ht="17.100000000000001" customHeight="1" x14ac:dyDescent="0.2">
      <c r="A1375" s="14">
        <v>1372</v>
      </c>
      <c r="B1375" s="14">
        <v>4097</v>
      </c>
      <c r="C1375" s="14" t="s">
        <v>2353</v>
      </c>
      <c r="D1375" s="14" t="s">
        <v>968</v>
      </c>
      <c r="E1375" s="14">
        <v>4</v>
      </c>
      <c r="F1375" s="18">
        <f t="shared" si="64"/>
        <v>10000</v>
      </c>
      <c r="G1375" s="18">
        <f>INDEX(章节关卡!$D$4:$AA$123,掉落填表!B1375-4000,(掉落填表!E1375-1)*4+2)</f>
        <v>1603010</v>
      </c>
      <c r="H1375" s="18">
        <f t="shared" si="65"/>
        <v>1</v>
      </c>
      <c r="L1375" s="18">
        <f>INDEX(章节关卡!$D$4:$AA$123,掉落填表!B1375-4000,(掉落填表!E1375-1)*4+4)*$Y$4</f>
        <v>1</v>
      </c>
      <c r="P1375" s="18">
        <f t="shared" si="63"/>
        <v>40970004</v>
      </c>
      <c r="Q1375" s="18" t="str">
        <f>G1375&amp;"#"&amp;H1375&amp;"#"&amp;VLOOKUP(G1375,章节关卡!$AN$3:$AO$36,2,FALSE)</f>
        <v>1603010#1#16</v>
      </c>
    </row>
    <row r="1376" spans="1:17" ht="17.100000000000001" customHeight="1" x14ac:dyDescent="0.2">
      <c r="A1376" s="14">
        <v>1373</v>
      </c>
      <c r="B1376" s="14">
        <v>4097</v>
      </c>
      <c r="C1376" s="14" t="s">
        <v>2354</v>
      </c>
      <c r="D1376" s="14" t="s">
        <v>968</v>
      </c>
      <c r="E1376" s="14">
        <v>5</v>
      </c>
      <c r="F1376" s="18">
        <f t="shared" si="64"/>
        <v>1000</v>
      </c>
      <c r="G1376" s="18">
        <f>INDEX(章节关卡!$D$4:$AA$123,掉落填表!B1376-4000,(掉落填表!E1376-1)*4+2)</f>
        <v>1603019</v>
      </c>
      <c r="H1376" s="18">
        <f t="shared" si="65"/>
        <v>1</v>
      </c>
      <c r="L1376" s="18">
        <f>INDEX(章节关卡!$D$4:$AA$123,掉落填表!B1376-4000,(掉落填表!E1376-1)*4+4)*$Y$4</f>
        <v>0.1</v>
      </c>
      <c r="P1376" s="18">
        <f t="shared" si="63"/>
        <v>40970005</v>
      </c>
      <c r="Q1376" s="18" t="str">
        <f>G1376&amp;"#"&amp;H1376&amp;"#"&amp;VLOOKUP(G1376,章节关卡!$AN$3:$AO$36,2,FALSE)</f>
        <v>1603019#1#16</v>
      </c>
    </row>
    <row r="1377" spans="1:17" ht="17.100000000000001" customHeight="1" x14ac:dyDescent="0.2">
      <c r="A1377" s="14">
        <v>1374</v>
      </c>
      <c r="B1377" s="14">
        <v>4097</v>
      </c>
      <c r="C1377" s="14" t="s">
        <v>2355</v>
      </c>
      <c r="D1377" s="14" t="s">
        <v>968</v>
      </c>
      <c r="E1377" s="14">
        <v>6</v>
      </c>
      <c r="F1377" s="18">
        <f t="shared" si="64"/>
        <v>1000</v>
      </c>
      <c r="G1377" s="18">
        <f>INDEX(章节关卡!$D$4:$AA$123,掉落填表!B1377-4000,(掉落填表!E1377-1)*4+2)</f>
        <v>1603017</v>
      </c>
      <c r="H1377" s="18">
        <f t="shared" si="65"/>
        <v>1</v>
      </c>
      <c r="L1377" s="18">
        <f>INDEX(章节关卡!$D$4:$AA$123,掉落填表!B1377-4000,(掉落填表!E1377-1)*4+4)*$Y$4</f>
        <v>0.1</v>
      </c>
      <c r="P1377" s="18">
        <f t="shared" si="63"/>
        <v>40970006</v>
      </c>
      <c r="Q1377" s="18" t="str">
        <f>G1377&amp;"#"&amp;H1377&amp;"#"&amp;VLOOKUP(G1377,章节关卡!$AN$3:$AO$36,2,FALSE)</f>
        <v>1603017#1#16</v>
      </c>
    </row>
    <row r="1378" spans="1:17" ht="17.100000000000001" customHeight="1" x14ac:dyDescent="0.2">
      <c r="A1378" s="14">
        <v>1375</v>
      </c>
      <c r="B1378" s="14">
        <v>4098</v>
      </c>
      <c r="C1378" s="14" t="s">
        <v>2356</v>
      </c>
      <c r="D1378" s="14" t="s">
        <v>968</v>
      </c>
      <c r="E1378" s="14">
        <v>1</v>
      </c>
      <c r="F1378" s="18">
        <f t="shared" si="64"/>
        <v>10000</v>
      </c>
      <c r="G1378" s="18">
        <f>INDEX(章节关卡!$D$4:$AA$123,掉落填表!B1378-4000,(掉落填表!E1378-1)*4+2)</f>
        <v>1401002</v>
      </c>
      <c r="H1378" s="18">
        <f t="shared" si="65"/>
        <v>450</v>
      </c>
      <c r="L1378" s="18">
        <f>INDEX(章节关卡!$D$4:$AA$123,掉落填表!B1378-4000,(掉落填表!E1378-1)*4+4)*$Y$4</f>
        <v>450</v>
      </c>
      <c r="P1378" s="18">
        <f t="shared" si="63"/>
        <v>40980001</v>
      </c>
      <c r="Q1378" s="18" t="str">
        <f>G1378&amp;"#"&amp;H1378&amp;"#"&amp;VLOOKUP(G1378,章节关卡!$AN$3:$AO$36,2,FALSE)</f>
        <v>1401002#450#14</v>
      </c>
    </row>
    <row r="1379" spans="1:17" ht="17.100000000000001" customHeight="1" x14ac:dyDescent="0.2">
      <c r="A1379" s="14">
        <v>1376</v>
      </c>
      <c r="B1379" s="14">
        <v>4098</v>
      </c>
      <c r="C1379" s="14" t="s">
        <v>2357</v>
      </c>
      <c r="D1379" s="14" t="s">
        <v>968</v>
      </c>
      <c r="E1379" s="14">
        <v>2</v>
      </c>
      <c r="F1379" s="18">
        <f t="shared" si="64"/>
        <v>10000</v>
      </c>
      <c r="G1379" s="18">
        <f>INDEX(章节关卡!$D$4:$AA$123,掉落填表!B1379-4000,(掉落填表!E1379-1)*4+2)</f>
        <v>1603008</v>
      </c>
      <c r="H1379" s="18">
        <f t="shared" si="65"/>
        <v>1</v>
      </c>
      <c r="L1379" s="18">
        <f>INDEX(章节关卡!$D$4:$AA$123,掉落填表!B1379-4000,(掉落填表!E1379-1)*4+4)*$Y$4</f>
        <v>1</v>
      </c>
      <c r="P1379" s="18">
        <f t="shared" si="63"/>
        <v>40980002</v>
      </c>
      <c r="Q1379" s="18" t="str">
        <f>G1379&amp;"#"&amp;H1379&amp;"#"&amp;VLOOKUP(G1379,章节关卡!$AN$3:$AO$36,2,FALSE)</f>
        <v>1603008#1#16</v>
      </c>
    </row>
    <row r="1380" spans="1:17" ht="17.100000000000001" customHeight="1" x14ac:dyDescent="0.2">
      <c r="A1380" s="14">
        <v>1377</v>
      </c>
      <c r="B1380" s="14">
        <v>4098</v>
      </c>
      <c r="C1380" s="14" t="s">
        <v>2358</v>
      </c>
      <c r="D1380" s="14" t="s">
        <v>968</v>
      </c>
      <c r="E1380" s="14">
        <v>3</v>
      </c>
      <c r="F1380" s="18">
        <f t="shared" si="64"/>
        <v>10000</v>
      </c>
      <c r="G1380" s="18">
        <f>INDEX(章节关卡!$D$4:$AA$123,掉落填表!B1380-4000,(掉落填表!E1380-1)*4+2)</f>
        <v>1603010</v>
      </c>
      <c r="H1380" s="18">
        <f t="shared" si="65"/>
        <v>1</v>
      </c>
      <c r="L1380" s="18">
        <f>INDEX(章节关卡!$D$4:$AA$123,掉落填表!B1380-4000,(掉落填表!E1380-1)*4+4)*$Y$4</f>
        <v>1</v>
      </c>
      <c r="P1380" s="18">
        <f t="shared" si="63"/>
        <v>40980003</v>
      </c>
      <c r="Q1380" s="18" t="str">
        <f>G1380&amp;"#"&amp;H1380&amp;"#"&amp;VLOOKUP(G1380,章节关卡!$AN$3:$AO$36,2,FALSE)</f>
        <v>1603010#1#16</v>
      </c>
    </row>
    <row r="1381" spans="1:17" ht="17.100000000000001" customHeight="1" x14ac:dyDescent="0.2">
      <c r="A1381" s="14">
        <v>1378</v>
      </c>
      <c r="B1381" s="14">
        <v>4098</v>
      </c>
      <c r="C1381" s="14" t="s">
        <v>2359</v>
      </c>
      <c r="D1381" s="14" t="s">
        <v>968</v>
      </c>
      <c r="E1381" s="14">
        <v>4</v>
      </c>
      <c r="F1381" s="18">
        <f t="shared" si="64"/>
        <v>10000</v>
      </c>
      <c r="G1381" s="18">
        <f>INDEX(章节关卡!$D$4:$AA$123,掉落填表!B1381-4000,(掉落填表!E1381-1)*4+2)</f>
        <v>1603012</v>
      </c>
      <c r="H1381" s="18">
        <f t="shared" si="65"/>
        <v>1</v>
      </c>
      <c r="L1381" s="18">
        <f>INDEX(章节关卡!$D$4:$AA$123,掉落填表!B1381-4000,(掉落填表!E1381-1)*4+4)*$Y$4</f>
        <v>1</v>
      </c>
      <c r="P1381" s="18">
        <f t="shared" si="63"/>
        <v>40980004</v>
      </c>
      <c r="Q1381" s="18" t="str">
        <f>G1381&amp;"#"&amp;H1381&amp;"#"&amp;VLOOKUP(G1381,章节关卡!$AN$3:$AO$36,2,FALSE)</f>
        <v>1603012#1#16</v>
      </c>
    </row>
    <row r="1382" spans="1:17" ht="17.100000000000001" customHeight="1" x14ac:dyDescent="0.2">
      <c r="A1382" s="14">
        <v>1379</v>
      </c>
      <c r="B1382" s="14">
        <v>4098</v>
      </c>
      <c r="C1382" s="14" t="s">
        <v>2360</v>
      </c>
      <c r="D1382" s="14" t="s">
        <v>968</v>
      </c>
      <c r="E1382" s="14">
        <v>5</v>
      </c>
      <c r="F1382" s="18">
        <f t="shared" si="64"/>
        <v>1000</v>
      </c>
      <c r="G1382" s="18">
        <f>INDEX(章节关卡!$D$4:$AA$123,掉落填表!B1382-4000,(掉落填表!E1382-1)*4+2)</f>
        <v>1603020</v>
      </c>
      <c r="H1382" s="18">
        <f t="shared" si="65"/>
        <v>1</v>
      </c>
      <c r="L1382" s="18">
        <f>INDEX(章节关卡!$D$4:$AA$123,掉落填表!B1382-4000,(掉落填表!E1382-1)*4+4)*$Y$4</f>
        <v>0.1</v>
      </c>
      <c r="P1382" s="18">
        <f t="shared" si="63"/>
        <v>40980005</v>
      </c>
      <c r="Q1382" s="18" t="str">
        <f>G1382&amp;"#"&amp;H1382&amp;"#"&amp;VLOOKUP(G1382,章节关卡!$AN$3:$AO$36,2,FALSE)</f>
        <v>1603020#1#16</v>
      </c>
    </row>
    <row r="1383" spans="1:17" ht="17.100000000000001" customHeight="1" x14ac:dyDescent="0.2">
      <c r="A1383" s="14">
        <v>1380</v>
      </c>
      <c r="B1383" s="14">
        <v>4098</v>
      </c>
      <c r="C1383" s="14" t="s">
        <v>2361</v>
      </c>
      <c r="D1383" s="14" t="s">
        <v>968</v>
      </c>
      <c r="E1383" s="14">
        <v>6</v>
      </c>
      <c r="F1383" s="18">
        <f t="shared" si="64"/>
        <v>1000</v>
      </c>
      <c r="G1383" s="18">
        <f>INDEX(章节关卡!$D$4:$AA$123,掉落填表!B1383-4000,(掉落填表!E1383-1)*4+2)</f>
        <v>1603017</v>
      </c>
      <c r="H1383" s="18">
        <f t="shared" si="65"/>
        <v>1</v>
      </c>
      <c r="L1383" s="18">
        <f>INDEX(章节关卡!$D$4:$AA$123,掉落填表!B1383-4000,(掉落填表!E1383-1)*4+4)*$Y$4</f>
        <v>0.1</v>
      </c>
      <c r="P1383" s="18">
        <f t="shared" si="63"/>
        <v>40980006</v>
      </c>
      <c r="Q1383" s="18" t="str">
        <f>G1383&amp;"#"&amp;H1383&amp;"#"&amp;VLOOKUP(G1383,章节关卡!$AN$3:$AO$36,2,FALSE)</f>
        <v>1603017#1#16</v>
      </c>
    </row>
    <row r="1384" spans="1:17" ht="17.100000000000001" customHeight="1" x14ac:dyDescent="0.2">
      <c r="A1384" s="14">
        <v>1381</v>
      </c>
      <c r="B1384" s="14">
        <v>4099</v>
      </c>
      <c r="C1384" s="14" t="s">
        <v>2362</v>
      </c>
      <c r="D1384" s="14" t="s">
        <v>968</v>
      </c>
      <c r="E1384" s="14">
        <v>1</v>
      </c>
      <c r="F1384" s="18">
        <f t="shared" si="64"/>
        <v>10000</v>
      </c>
      <c r="G1384" s="18">
        <f>INDEX(章节关卡!$D$4:$AA$123,掉落填表!B1384-4000,(掉落填表!E1384-1)*4+2)</f>
        <v>1401002</v>
      </c>
      <c r="H1384" s="18">
        <f t="shared" si="65"/>
        <v>450</v>
      </c>
      <c r="L1384" s="18">
        <f>INDEX(章节关卡!$D$4:$AA$123,掉落填表!B1384-4000,(掉落填表!E1384-1)*4+4)*$Y$4</f>
        <v>450</v>
      </c>
      <c r="P1384" s="18">
        <f t="shared" si="63"/>
        <v>40990001</v>
      </c>
      <c r="Q1384" s="18" t="str">
        <f>G1384&amp;"#"&amp;H1384&amp;"#"&amp;VLOOKUP(G1384,章节关卡!$AN$3:$AO$36,2,FALSE)</f>
        <v>1401002#450#14</v>
      </c>
    </row>
    <row r="1385" spans="1:17" ht="17.100000000000001" customHeight="1" x14ac:dyDescent="0.2">
      <c r="A1385" s="14">
        <v>1382</v>
      </c>
      <c r="B1385" s="14">
        <v>4099</v>
      </c>
      <c r="C1385" s="14" t="s">
        <v>2363</v>
      </c>
      <c r="D1385" s="14" t="s">
        <v>968</v>
      </c>
      <c r="E1385" s="14">
        <v>2</v>
      </c>
      <c r="F1385" s="18">
        <f t="shared" si="64"/>
        <v>10000</v>
      </c>
      <c r="G1385" s="18">
        <f>INDEX(章节关卡!$D$4:$AA$123,掉落填表!B1385-4000,(掉落填表!E1385-1)*4+2)</f>
        <v>1401003</v>
      </c>
      <c r="H1385" s="18">
        <f t="shared" si="65"/>
        <v>120</v>
      </c>
      <c r="L1385" s="18">
        <f>INDEX(章节关卡!$D$4:$AA$123,掉落填表!B1385-4000,(掉落填表!E1385-1)*4+4)*$Y$4</f>
        <v>120</v>
      </c>
      <c r="P1385" s="18">
        <f t="shared" si="63"/>
        <v>40990002</v>
      </c>
      <c r="Q1385" s="18" t="str">
        <f>G1385&amp;"#"&amp;H1385&amp;"#"&amp;VLOOKUP(G1385,章节关卡!$AN$3:$AO$36,2,FALSE)</f>
        <v>1401003#120#14</v>
      </c>
    </row>
    <row r="1386" spans="1:17" ht="17.100000000000001" customHeight="1" x14ac:dyDescent="0.2">
      <c r="A1386" s="14">
        <v>1383</v>
      </c>
      <c r="B1386" s="14">
        <v>4099</v>
      </c>
      <c r="C1386" s="14" t="s">
        <v>2364</v>
      </c>
      <c r="D1386" s="14" t="s">
        <v>968</v>
      </c>
      <c r="E1386" s="14">
        <v>3</v>
      </c>
      <c r="F1386" s="18">
        <f t="shared" si="64"/>
        <v>10000</v>
      </c>
      <c r="G1386" s="18">
        <f>INDEX(章节关卡!$D$4:$AA$123,掉落填表!B1386-4000,(掉落填表!E1386-1)*4+2)</f>
        <v>1603006</v>
      </c>
      <c r="H1386" s="18">
        <f t="shared" si="65"/>
        <v>10</v>
      </c>
      <c r="L1386" s="18">
        <f>INDEX(章节关卡!$D$4:$AA$123,掉落填表!B1386-4000,(掉落填表!E1386-1)*4+4)*$Y$4</f>
        <v>10</v>
      </c>
      <c r="P1386" s="18">
        <f t="shared" si="63"/>
        <v>40990003</v>
      </c>
      <c r="Q1386" s="18" t="str">
        <f>G1386&amp;"#"&amp;H1386&amp;"#"&amp;VLOOKUP(G1386,章节关卡!$AN$3:$AO$36,2,FALSE)</f>
        <v>1603006#10#16</v>
      </c>
    </row>
    <row r="1387" spans="1:17" ht="17.100000000000001" customHeight="1" x14ac:dyDescent="0.2">
      <c r="A1387" s="14">
        <v>1384</v>
      </c>
      <c r="B1387" s="14">
        <v>4099</v>
      </c>
      <c r="C1387" s="14" t="s">
        <v>2365</v>
      </c>
      <c r="D1387" s="14" t="s">
        <v>968</v>
      </c>
      <c r="E1387" s="14">
        <v>4</v>
      </c>
      <c r="F1387" s="18">
        <f t="shared" si="64"/>
        <v>10000</v>
      </c>
      <c r="G1387" s="18">
        <f>INDEX(章节关卡!$D$4:$AA$123,掉落填表!B1387-4000,(掉落填表!E1387-1)*4+2)</f>
        <v>1603014</v>
      </c>
      <c r="H1387" s="18">
        <f t="shared" si="65"/>
        <v>1</v>
      </c>
      <c r="L1387" s="18">
        <f>INDEX(章节关卡!$D$4:$AA$123,掉落填表!B1387-4000,(掉落填表!E1387-1)*4+4)*$Y$4</f>
        <v>1</v>
      </c>
      <c r="P1387" s="18">
        <f t="shared" si="63"/>
        <v>40990004</v>
      </c>
      <c r="Q1387" s="18" t="str">
        <f>G1387&amp;"#"&amp;H1387&amp;"#"&amp;VLOOKUP(G1387,章节关卡!$AN$3:$AO$36,2,FALSE)</f>
        <v>1603014#1#16</v>
      </c>
    </row>
    <row r="1388" spans="1:17" ht="17.100000000000001" customHeight="1" x14ac:dyDescent="0.2">
      <c r="A1388" s="14">
        <v>1385</v>
      </c>
      <c r="B1388" s="14">
        <v>4099</v>
      </c>
      <c r="C1388" s="14" t="s">
        <v>2366</v>
      </c>
      <c r="D1388" s="14" t="s">
        <v>968</v>
      </c>
      <c r="E1388" s="14">
        <v>5</v>
      </c>
      <c r="F1388" s="18">
        <f t="shared" si="64"/>
        <v>1000</v>
      </c>
      <c r="G1388" s="18">
        <f>INDEX(章节关卡!$D$4:$AA$123,掉落填表!B1388-4000,(掉落填表!E1388-1)*4+2)</f>
        <v>1603021</v>
      </c>
      <c r="H1388" s="18">
        <f t="shared" si="65"/>
        <v>1</v>
      </c>
      <c r="L1388" s="18">
        <f>INDEX(章节关卡!$D$4:$AA$123,掉落填表!B1388-4000,(掉落填表!E1388-1)*4+4)*$Y$4</f>
        <v>0.1</v>
      </c>
      <c r="P1388" s="18">
        <f t="shared" si="63"/>
        <v>40990005</v>
      </c>
      <c r="Q1388" s="18" t="str">
        <f>G1388&amp;"#"&amp;H1388&amp;"#"&amp;VLOOKUP(G1388,章节关卡!$AN$3:$AO$36,2,FALSE)</f>
        <v>1603021#1#16</v>
      </c>
    </row>
    <row r="1389" spans="1:17" ht="17.100000000000001" customHeight="1" x14ac:dyDescent="0.2">
      <c r="A1389" s="14">
        <v>1386</v>
      </c>
      <c r="B1389" s="14">
        <v>4099</v>
      </c>
      <c r="C1389" s="14" t="s">
        <v>2367</v>
      </c>
      <c r="D1389" s="14" t="s">
        <v>968</v>
      </c>
      <c r="E1389" s="14">
        <v>6</v>
      </c>
      <c r="F1389" s="18">
        <f t="shared" si="64"/>
        <v>1000</v>
      </c>
      <c r="G1389" s="18">
        <f>INDEX(章节关卡!$D$4:$AA$123,掉落填表!B1389-4000,(掉落填表!E1389-1)*4+2)</f>
        <v>1603017</v>
      </c>
      <c r="H1389" s="18">
        <f t="shared" si="65"/>
        <v>1</v>
      </c>
      <c r="L1389" s="18">
        <f>INDEX(章节关卡!$D$4:$AA$123,掉落填表!B1389-4000,(掉落填表!E1389-1)*4+4)*$Y$4</f>
        <v>0.1</v>
      </c>
      <c r="P1389" s="18">
        <f t="shared" si="63"/>
        <v>40990006</v>
      </c>
      <c r="Q1389" s="18" t="str">
        <f>G1389&amp;"#"&amp;H1389&amp;"#"&amp;VLOOKUP(G1389,章节关卡!$AN$3:$AO$36,2,FALSE)</f>
        <v>1603017#1#16</v>
      </c>
    </row>
    <row r="1390" spans="1:17" ht="17.100000000000001" customHeight="1" x14ac:dyDescent="0.2">
      <c r="A1390" s="14">
        <v>1387</v>
      </c>
      <c r="B1390" s="14">
        <v>4100</v>
      </c>
      <c r="C1390" s="14" t="s">
        <v>2368</v>
      </c>
      <c r="D1390" s="14" t="s">
        <v>968</v>
      </c>
      <c r="E1390" s="14">
        <v>1</v>
      </c>
      <c r="F1390" s="18">
        <f t="shared" si="64"/>
        <v>10000</v>
      </c>
      <c r="G1390" s="18">
        <f>INDEX(章节关卡!$D$4:$AA$123,掉落填表!B1390-4000,(掉落填表!E1390-1)*4+2)</f>
        <v>1401002</v>
      </c>
      <c r="H1390" s="18">
        <f t="shared" si="65"/>
        <v>450</v>
      </c>
      <c r="L1390" s="18">
        <f>INDEX(章节关卡!$D$4:$AA$123,掉落填表!B1390-4000,(掉落填表!E1390-1)*4+4)*$Y$4</f>
        <v>450</v>
      </c>
      <c r="P1390" s="18">
        <f t="shared" si="63"/>
        <v>41000001</v>
      </c>
      <c r="Q1390" s="18" t="str">
        <f>G1390&amp;"#"&amp;H1390&amp;"#"&amp;VLOOKUP(G1390,章节关卡!$AN$3:$AO$36,2,FALSE)</f>
        <v>1401002#450#14</v>
      </c>
    </row>
    <row r="1391" spans="1:17" ht="17.100000000000001" customHeight="1" x14ac:dyDescent="0.2">
      <c r="A1391" s="14">
        <v>1388</v>
      </c>
      <c r="B1391" s="14">
        <v>4100</v>
      </c>
      <c r="C1391" s="14" t="s">
        <v>2369</v>
      </c>
      <c r="D1391" s="14" t="s">
        <v>968</v>
      </c>
      <c r="E1391" s="14">
        <v>2</v>
      </c>
      <c r="F1391" s="18">
        <f t="shared" si="64"/>
        <v>10000</v>
      </c>
      <c r="G1391" s="18">
        <f>INDEX(章节关卡!$D$4:$AA$123,掉落填表!B1391-4000,(掉落填表!E1391-1)*4+2)</f>
        <v>1401004</v>
      </c>
      <c r="H1391" s="18">
        <f t="shared" si="65"/>
        <v>120</v>
      </c>
      <c r="L1391" s="18">
        <f>INDEX(章节关卡!$D$4:$AA$123,掉落填表!B1391-4000,(掉落填表!E1391-1)*4+4)*$Y$4</f>
        <v>120</v>
      </c>
      <c r="P1391" s="18">
        <f t="shared" si="63"/>
        <v>41000002</v>
      </c>
      <c r="Q1391" s="18" t="str">
        <f>G1391&amp;"#"&amp;H1391&amp;"#"&amp;VLOOKUP(G1391,章节关卡!$AN$3:$AO$36,2,FALSE)</f>
        <v>1401004#120#14</v>
      </c>
    </row>
    <row r="1392" spans="1:17" ht="17.100000000000001" customHeight="1" x14ac:dyDescent="0.2">
      <c r="A1392" s="14">
        <v>1389</v>
      </c>
      <c r="B1392" s="14">
        <v>4100</v>
      </c>
      <c r="C1392" s="14" t="s">
        <v>2370</v>
      </c>
      <c r="D1392" s="14" t="s">
        <v>968</v>
      </c>
      <c r="E1392" s="14">
        <v>3</v>
      </c>
      <c r="F1392" s="18">
        <f t="shared" si="64"/>
        <v>10000</v>
      </c>
      <c r="G1392" s="18">
        <f>INDEX(章节关卡!$D$4:$AA$123,掉落填表!B1392-4000,(掉落填表!E1392-1)*4+2)</f>
        <v>1603003</v>
      </c>
      <c r="H1392" s="18">
        <f t="shared" si="65"/>
        <v>10</v>
      </c>
      <c r="L1392" s="18">
        <f>INDEX(章节关卡!$D$4:$AA$123,掉落填表!B1392-4000,(掉落填表!E1392-1)*4+4)*$Y$4</f>
        <v>10</v>
      </c>
      <c r="P1392" s="18">
        <f t="shared" si="63"/>
        <v>41000003</v>
      </c>
      <c r="Q1392" s="18" t="str">
        <f>G1392&amp;"#"&amp;H1392&amp;"#"&amp;VLOOKUP(G1392,章节关卡!$AN$3:$AO$36,2,FALSE)</f>
        <v>1603003#10#16</v>
      </c>
    </row>
    <row r="1393" spans="1:17" ht="17.100000000000001" customHeight="1" x14ac:dyDescent="0.2">
      <c r="A1393" s="14">
        <v>1390</v>
      </c>
      <c r="B1393" s="14">
        <v>4100</v>
      </c>
      <c r="C1393" s="14" t="s">
        <v>2371</v>
      </c>
      <c r="D1393" s="14" t="s">
        <v>968</v>
      </c>
      <c r="E1393" s="14">
        <v>4</v>
      </c>
      <c r="F1393" s="18">
        <f t="shared" si="64"/>
        <v>10000</v>
      </c>
      <c r="G1393" s="18">
        <f>INDEX(章节关卡!$D$4:$AA$123,掉落填表!B1393-4000,(掉落填表!E1393-1)*4+2)</f>
        <v>1603016</v>
      </c>
      <c r="H1393" s="18">
        <f t="shared" si="65"/>
        <v>1</v>
      </c>
      <c r="L1393" s="18">
        <f>INDEX(章节关卡!$D$4:$AA$123,掉落填表!B1393-4000,(掉落填表!E1393-1)*4+4)*$Y$4</f>
        <v>1</v>
      </c>
      <c r="P1393" s="18">
        <f t="shared" si="63"/>
        <v>41000004</v>
      </c>
      <c r="Q1393" s="18" t="str">
        <f>G1393&amp;"#"&amp;H1393&amp;"#"&amp;VLOOKUP(G1393,章节关卡!$AN$3:$AO$36,2,FALSE)</f>
        <v>1603016#1#16</v>
      </c>
    </row>
    <row r="1394" spans="1:17" ht="17.100000000000001" customHeight="1" x14ac:dyDescent="0.2">
      <c r="A1394" s="14">
        <v>1391</v>
      </c>
      <c r="B1394" s="14">
        <v>4100</v>
      </c>
      <c r="C1394" s="14" t="s">
        <v>2372</v>
      </c>
      <c r="D1394" s="14" t="s">
        <v>968</v>
      </c>
      <c r="E1394" s="14">
        <v>5</v>
      </c>
      <c r="F1394" s="18">
        <f t="shared" si="64"/>
        <v>1000</v>
      </c>
      <c r="G1394" s="18">
        <f>INDEX(章节关卡!$D$4:$AA$123,掉落填表!B1394-4000,(掉落填表!E1394-1)*4+2)</f>
        <v>1603022</v>
      </c>
      <c r="H1394" s="18">
        <f t="shared" si="65"/>
        <v>1</v>
      </c>
      <c r="L1394" s="18">
        <f>INDEX(章节关卡!$D$4:$AA$123,掉落填表!B1394-4000,(掉落填表!E1394-1)*4+4)*$Y$4</f>
        <v>0.1</v>
      </c>
      <c r="P1394" s="18">
        <f t="shared" si="63"/>
        <v>41000005</v>
      </c>
      <c r="Q1394" s="18" t="str">
        <f>G1394&amp;"#"&amp;H1394&amp;"#"&amp;VLOOKUP(G1394,章节关卡!$AN$3:$AO$36,2,FALSE)</f>
        <v>1603022#1#16</v>
      </c>
    </row>
    <row r="1395" spans="1:17" ht="17.100000000000001" customHeight="1" x14ac:dyDescent="0.2">
      <c r="A1395" s="14">
        <v>1392</v>
      </c>
      <c r="B1395" s="14">
        <v>4100</v>
      </c>
      <c r="C1395" s="14" t="s">
        <v>2373</v>
      </c>
      <c r="D1395" s="14" t="s">
        <v>968</v>
      </c>
      <c r="E1395" s="14">
        <v>6</v>
      </c>
      <c r="F1395" s="18">
        <f t="shared" si="64"/>
        <v>1000</v>
      </c>
      <c r="G1395" s="18">
        <f>INDEX(章节关卡!$D$4:$AA$123,掉落填表!B1395-4000,(掉落填表!E1395-1)*4+2)</f>
        <v>1603017</v>
      </c>
      <c r="H1395" s="18">
        <f t="shared" si="65"/>
        <v>1</v>
      </c>
      <c r="L1395" s="18">
        <f>INDEX(章节关卡!$D$4:$AA$123,掉落填表!B1395-4000,(掉落填表!E1395-1)*4+4)*$Y$4</f>
        <v>0.1</v>
      </c>
      <c r="P1395" s="18">
        <f t="shared" si="63"/>
        <v>41000006</v>
      </c>
      <c r="Q1395" s="18" t="str">
        <f>G1395&amp;"#"&amp;H1395&amp;"#"&amp;VLOOKUP(G1395,章节关卡!$AN$3:$AO$36,2,FALSE)</f>
        <v>1603017#1#16</v>
      </c>
    </row>
    <row r="1396" spans="1:17" ht="17.100000000000001" customHeight="1" x14ac:dyDescent="0.2">
      <c r="A1396" s="14">
        <v>1393</v>
      </c>
      <c r="B1396" s="14">
        <v>4101</v>
      </c>
      <c r="C1396" s="14" t="s">
        <v>2374</v>
      </c>
      <c r="D1396" s="14" t="s">
        <v>968</v>
      </c>
      <c r="E1396" s="14">
        <v>1</v>
      </c>
      <c r="F1396" s="18">
        <f t="shared" si="64"/>
        <v>10000</v>
      </c>
      <c r="G1396" s="18">
        <f>INDEX(章节关卡!$D$4:$AA$123,掉落填表!B1396-4000,(掉落填表!E1396-1)*4+2)</f>
        <v>1401002</v>
      </c>
      <c r="H1396" s="18">
        <f t="shared" si="65"/>
        <v>450</v>
      </c>
      <c r="L1396" s="18">
        <f>INDEX(章节关卡!$D$4:$AA$123,掉落填表!B1396-4000,(掉落填表!E1396-1)*4+4)*$Y$4</f>
        <v>450</v>
      </c>
      <c r="P1396" s="18">
        <f t="shared" si="63"/>
        <v>41010001</v>
      </c>
      <c r="Q1396" s="18" t="str">
        <f>G1396&amp;"#"&amp;H1396&amp;"#"&amp;VLOOKUP(G1396,章节关卡!$AN$3:$AO$36,2,FALSE)</f>
        <v>1401002#450#14</v>
      </c>
    </row>
    <row r="1397" spans="1:17" ht="17.100000000000001" customHeight="1" x14ac:dyDescent="0.2">
      <c r="A1397" s="14">
        <v>1394</v>
      </c>
      <c r="B1397" s="14">
        <v>4101</v>
      </c>
      <c r="C1397" s="14" t="s">
        <v>2375</v>
      </c>
      <c r="D1397" s="14" t="s">
        <v>968</v>
      </c>
      <c r="E1397" s="14">
        <v>2</v>
      </c>
      <c r="F1397" s="18">
        <f t="shared" si="64"/>
        <v>10000</v>
      </c>
      <c r="G1397" s="18">
        <f>INDEX(章节关卡!$D$4:$AA$123,掉落填表!B1397-4000,(掉落填表!E1397-1)*4+2)</f>
        <v>1401003</v>
      </c>
      <c r="H1397" s="18">
        <f t="shared" si="65"/>
        <v>120</v>
      </c>
      <c r="L1397" s="18">
        <f>INDEX(章节关卡!$D$4:$AA$123,掉落填表!B1397-4000,(掉落填表!E1397-1)*4+4)*$Y$4</f>
        <v>120</v>
      </c>
      <c r="P1397" s="18">
        <f t="shared" si="63"/>
        <v>41010002</v>
      </c>
      <c r="Q1397" s="18" t="str">
        <f>G1397&amp;"#"&amp;H1397&amp;"#"&amp;VLOOKUP(G1397,章节关卡!$AN$3:$AO$36,2,FALSE)</f>
        <v>1401003#120#14</v>
      </c>
    </row>
    <row r="1398" spans="1:17" ht="17.100000000000001" customHeight="1" x14ac:dyDescent="0.2">
      <c r="A1398" s="14">
        <v>1395</v>
      </c>
      <c r="B1398" s="14">
        <v>4101</v>
      </c>
      <c r="C1398" s="14" t="s">
        <v>2376</v>
      </c>
      <c r="D1398" s="14" t="s">
        <v>968</v>
      </c>
      <c r="E1398" s="14">
        <v>3</v>
      </c>
      <c r="F1398" s="18">
        <f t="shared" si="64"/>
        <v>10000</v>
      </c>
      <c r="G1398" s="18">
        <f>INDEX(章节关卡!$D$4:$AA$123,掉落填表!B1398-4000,(掉落填表!E1398-1)*4+2)</f>
        <v>1603006</v>
      </c>
      <c r="H1398" s="18">
        <f t="shared" si="65"/>
        <v>10</v>
      </c>
      <c r="L1398" s="18">
        <f>INDEX(章节关卡!$D$4:$AA$123,掉落填表!B1398-4000,(掉落填表!E1398-1)*4+4)*$Y$4</f>
        <v>10</v>
      </c>
      <c r="P1398" s="18">
        <f t="shared" si="63"/>
        <v>41010003</v>
      </c>
      <c r="Q1398" s="18" t="str">
        <f>G1398&amp;"#"&amp;H1398&amp;"#"&amp;VLOOKUP(G1398,章节关卡!$AN$3:$AO$36,2,FALSE)</f>
        <v>1603006#10#16</v>
      </c>
    </row>
    <row r="1399" spans="1:17" ht="17.100000000000001" customHeight="1" x14ac:dyDescent="0.2">
      <c r="A1399" s="14">
        <v>1396</v>
      </c>
      <c r="B1399" s="14">
        <v>4101</v>
      </c>
      <c r="C1399" s="14" t="s">
        <v>2377</v>
      </c>
      <c r="D1399" s="14" t="s">
        <v>968</v>
      </c>
      <c r="E1399" s="14">
        <v>4</v>
      </c>
      <c r="F1399" s="18">
        <f t="shared" si="64"/>
        <v>10000</v>
      </c>
      <c r="G1399" s="18">
        <f>INDEX(章节关卡!$D$4:$AA$123,掉落填表!B1399-4000,(掉落填表!E1399-1)*4+2)</f>
        <v>1603008</v>
      </c>
      <c r="H1399" s="18">
        <f t="shared" si="65"/>
        <v>1</v>
      </c>
      <c r="L1399" s="18">
        <f>INDEX(章节关卡!$D$4:$AA$123,掉落填表!B1399-4000,(掉落填表!E1399-1)*4+4)*$Y$4</f>
        <v>1</v>
      </c>
      <c r="P1399" s="18">
        <f t="shared" si="63"/>
        <v>41010004</v>
      </c>
      <c r="Q1399" s="18" t="str">
        <f>G1399&amp;"#"&amp;H1399&amp;"#"&amp;VLOOKUP(G1399,章节关卡!$AN$3:$AO$36,2,FALSE)</f>
        <v>1603008#1#16</v>
      </c>
    </row>
    <row r="1400" spans="1:17" ht="17.100000000000001" customHeight="1" x14ac:dyDescent="0.2">
      <c r="A1400" s="14">
        <v>1397</v>
      </c>
      <c r="B1400" s="14">
        <v>4101</v>
      </c>
      <c r="C1400" s="14" t="s">
        <v>2378</v>
      </c>
      <c r="D1400" s="14" t="s">
        <v>968</v>
      </c>
      <c r="E1400" s="14">
        <v>5</v>
      </c>
      <c r="F1400" s="18">
        <f t="shared" si="64"/>
        <v>1000</v>
      </c>
      <c r="G1400" s="18">
        <f>INDEX(章节关卡!$D$4:$AA$123,掉落填表!B1400-4000,(掉落填表!E1400-1)*4+2)</f>
        <v>1603018</v>
      </c>
      <c r="H1400" s="18">
        <f t="shared" si="65"/>
        <v>1</v>
      </c>
      <c r="L1400" s="18">
        <f>INDEX(章节关卡!$D$4:$AA$123,掉落填表!B1400-4000,(掉落填表!E1400-1)*4+4)*$Y$4</f>
        <v>0.1</v>
      </c>
      <c r="P1400" s="18">
        <f t="shared" si="63"/>
        <v>41010005</v>
      </c>
      <c r="Q1400" s="18" t="str">
        <f>G1400&amp;"#"&amp;H1400&amp;"#"&amp;VLOOKUP(G1400,章节关卡!$AN$3:$AO$36,2,FALSE)</f>
        <v>1603018#1#16</v>
      </c>
    </row>
    <row r="1401" spans="1:17" ht="17.100000000000001" customHeight="1" x14ac:dyDescent="0.2">
      <c r="A1401" s="14">
        <v>1398</v>
      </c>
      <c r="B1401" s="14">
        <v>4101</v>
      </c>
      <c r="C1401" s="14" t="s">
        <v>2379</v>
      </c>
      <c r="D1401" s="14" t="s">
        <v>968</v>
      </c>
      <c r="E1401" s="14">
        <v>6</v>
      </c>
      <c r="F1401" s="18">
        <f t="shared" si="64"/>
        <v>1000</v>
      </c>
      <c r="G1401" s="18">
        <f>INDEX(章节关卡!$D$4:$AA$123,掉落填表!B1401-4000,(掉落填表!E1401-1)*4+2)</f>
        <v>1603017</v>
      </c>
      <c r="H1401" s="18">
        <f t="shared" si="65"/>
        <v>1</v>
      </c>
      <c r="L1401" s="18">
        <f>INDEX(章节关卡!$D$4:$AA$123,掉落填表!B1401-4000,(掉落填表!E1401-1)*4+4)*$Y$4</f>
        <v>0.1</v>
      </c>
      <c r="P1401" s="18">
        <f t="shared" si="63"/>
        <v>41010006</v>
      </c>
      <c r="Q1401" s="18" t="str">
        <f>G1401&amp;"#"&amp;H1401&amp;"#"&amp;VLOOKUP(G1401,章节关卡!$AN$3:$AO$36,2,FALSE)</f>
        <v>1603017#1#16</v>
      </c>
    </row>
    <row r="1402" spans="1:17" ht="17.100000000000001" customHeight="1" x14ac:dyDescent="0.2">
      <c r="A1402" s="14">
        <v>1399</v>
      </c>
      <c r="B1402" s="14">
        <v>4102</v>
      </c>
      <c r="C1402" s="14" t="s">
        <v>2380</v>
      </c>
      <c r="D1402" s="14" t="s">
        <v>968</v>
      </c>
      <c r="E1402" s="14">
        <v>1</v>
      </c>
      <c r="F1402" s="18">
        <f t="shared" si="64"/>
        <v>10000</v>
      </c>
      <c r="G1402" s="18">
        <f>INDEX(章节关卡!$D$4:$AA$123,掉落填表!B1402-4000,(掉落填表!E1402-1)*4+2)</f>
        <v>1401002</v>
      </c>
      <c r="H1402" s="18">
        <f t="shared" si="65"/>
        <v>450</v>
      </c>
      <c r="L1402" s="18">
        <f>INDEX(章节关卡!$D$4:$AA$123,掉落填表!B1402-4000,(掉落填表!E1402-1)*4+4)*$Y$4</f>
        <v>450</v>
      </c>
      <c r="P1402" s="18">
        <f t="shared" si="63"/>
        <v>41020001</v>
      </c>
      <c r="Q1402" s="18" t="str">
        <f>G1402&amp;"#"&amp;H1402&amp;"#"&amp;VLOOKUP(G1402,章节关卡!$AN$3:$AO$36,2,FALSE)</f>
        <v>1401002#450#14</v>
      </c>
    </row>
    <row r="1403" spans="1:17" ht="17.100000000000001" customHeight="1" x14ac:dyDescent="0.2">
      <c r="A1403" s="14">
        <v>1400</v>
      </c>
      <c r="B1403" s="14">
        <v>4102</v>
      </c>
      <c r="C1403" s="14" t="s">
        <v>2381</v>
      </c>
      <c r="D1403" s="14" t="s">
        <v>968</v>
      </c>
      <c r="E1403" s="14">
        <v>2</v>
      </c>
      <c r="F1403" s="18">
        <f t="shared" si="64"/>
        <v>10000</v>
      </c>
      <c r="G1403" s="18">
        <f>INDEX(章节关卡!$D$4:$AA$123,掉落填表!B1403-4000,(掉落填表!E1403-1)*4+2)</f>
        <v>1401004</v>
      </c>
      <c r="H1403" s="18">
        <f t="shared" si="65"/>
        <v>120</v>
      </c>
      <c r="L1403" s="18">
        <f>INDEX(章节关卡!$D$4:$AA$123,掉落填表!B1403-4000,(掉落填表!E1403-1)*4+4)*$Y$4</f>
        <v>120</v>
      </c>
      <c r="P1403" s="18">
        <f t="shared" si="63"/>
        <v>41020002</v>
      </c>
      <c r="Q1403" s="18" t="str">
        <f>G1403&amp;"#"&amp;H1403&amp;"#"&amp;VLOOKUP(G1403,章节关卡!$AN$3:$AO$36,2,FALSE)</f>
        <v>1401004#120#14</v>
      </c>
    </row>
    <row r="1404" spans="1:17" ht="17.100000000000001" customHeight="1" x14ac:dyDescent="0.2">
      <c r="A1404" s="14">
        <v>1401</v>
      </c>
      <c r="B1404" s="14">
        <v>4102</v>
      </c>
      <c r="C1404" s="14" t="s">
        <v>2382</v>
      </c>
      <c r="D1404" s="14" t="s">
        <v>968</v>
      </c>
      <c r="E1404" s="14">
        <v>3</v>
      </c>
      <c r="F1404" s="18">
        <f t="shared" si="64"/>
        <v>10000</v>
      </c>
      <c r="G1404" s="18">
        <f>INDEX(章节关卡!$D$4:$AA$123,掉落填表!B1404-4000,(掉落填表!E1404-1)*4+2)</f>
        <v>1603003</v>
      </c>
      <c r="H1404" s="18">
        <f t="shared" si="65"/>
        <v>10</v>
      </c>
      <c r="L1404" s="18">
        <f>INDEX(章节关卡!$D$4:$AA$123,掉落填表!B1404-4000,(掉落填表!E1404-1)*4+4)*$Y$4</f>
        <v>10</v>
      </c>
      <c r="P1404" s="18">
        <f t="shared" si="63"/>
        <v>41020003</v>
      </c>
      <c r="Q1404" s="18" t="str">
        <f>G1404&amp;"#"&amp;H1404&amp;"#"&amp;VLOOKUP(G1404,章节关卡!$AN$3:$AO$36,2,FALSE)</f>
        <v>1603003#10#16</v>
      </c>
    </row>
    <row r="1405" spans="1:17" ht="17.100000000000001" customHeight="1" x14ac:dyDescent="0.2">
      <c r="A1405" s="14">
        <v>1402</v>
      </c>
      <c r="B1405" s="14">
        <v>4102</v>
      </c>
      <c r="C1405" s="14" t="s">
        <v>2383</v>
      </c>
      <c r="D1405" s="14" t="s">
        <v>968</v>
      </c>
      <c r="E1405" s="14">
        <v>4</v>
      </c>
      <c r="F1405" s="18">
        <f t="shared" si="64"/>
        <v>10000</v>
      </c>
      <c r="G1405" s="18">
        <f>INDEX(章节关卡!$D$4:$AA$123,掉落填表!B1405-4000,(掉落填表!E1405-1)*4+2)</f>
        <v>1603010</v>
      </c>
      <c r="H1405" s="18">
        <f t="shared" si="65"/>
        <v>1</v>
      </c>
      <c r="L1405" s="18">
        <f>INDEX(章节关卡!$D$4:$AA$123,掉落填表!B1405-4000,(掉落填表!E1405-1)*4+4)*$Y$4</f>
        <v>1</v>
      </c>
      <c r="P1405" s="18">
        <f t="shared" si="63"/>
        <v>41020004</v>
      </c>
      <c r="Q1405" s="18" t="str">
        <f>G1405&amp;"#"&amp;H1405&amp;"#"&amp;VLOOKUP(G1405,章节关卡!$AN$3:$AO$36,2,FALSE)</f>
        <v>1603010#1#16</v>
      </c>
    </row>
    <row r="1406" spans="1:17" ht="17.100000000000001" customHeight="1" x14ac:dyDescent="0.2">
      <c r="A1406" s="14">
        <v>1403</v>
      </c>
      <c r="B1406" s="14">
        <v>4102</v>
      </c>
      <c r="C1406" s="14" t="s">
        <v>2384</v>
      </c>
      <c r="D1406" s="14" t="s">
        <v>968</v>
      </c>
      <c r="E1406" s="14">
        <v>5</v>
      </c>
      <c r="F1406" s="18">
        <f t="shared" si="64"/>
        <v>1000</v>
      </c>
      <c r="G1406" s="18">
        <f>INDEX(章节关卡!$D$4:$AA$123,掉落填表!B1406-4000,(掉落填表!E1406-1)*4+2)</f>
        <v>1603019</v>
      </c>
      <c r="H1406" s="18">
        <f t="shared" si="65"/>
        <v>1</v>
      </c>
      <c r="L1406" s="18">
        <f>INDEX(章节关卡!$D$4:$AA$123,掉落填表!B1406-4000,(掉落填表!E1406-1)*4+4)*$Y$4</f>
        <v>0.1</v>
      </c>
      <c r="P1406" s="18">
        <f t="shared" si="63"/>
        <v>41020005</v>
      </c>
      <c r="Q1406" s="18" t="str">
        <f>G1406&amp;"#"&amp;H1406&amp;"#"&amp;VLOOKUP(G1406,章节关卡!$AN$3:$AO$36,2,FALSE)</f>
        <v>1603019#1#16</v>
      </c>
    </row>
    <row r="1407" spans="1:17" ht="17.100000000000001" customHeight="1" x14ac:dyDescent="0.2">
      <c r="A1407" s="14">
        <v>1404</v>
      </c>
      <c r="B1407" s="14">
        <v>4102</v>
      </c>
      <c r="C1407" s="14" t="s">
        <v>2385</v>
      </c>
      <c r="D1407" s="14" t="s">
        <v>968</v>
      </c>
      <c r="E1407" s="14">
        <v>6</v>
      </c>
      <c r="F1407" s="18">
        <f t="shared" si="64"/>
        <v>1000</v>
      </c>
      <c r="G1407" s="18">
        <f>INDEX(章节关卡!$D$4:$AA$123,掉落填表!B1407-4000,(掉落填表!E1407-1)*4+2)</f>
        <v>1603017</v>
      </c>
      <c r="H1407" s="18">
        <f t="shared" si="65"/>
        <v>1</v>
      </c>
      <c r="L1407" s="18">
        <f>INDEX(章节关卡!$D$4:$AA$123,掉落填表!B1407-4000,(掉落填表!E1407-1)*4+4)*$Y$4</f>
        <v>0.1</v>
      </c>
      <c r="P1407" s="18">
        <f t="shared" si="63"/>
        <v>41020006</v>
      </c>
      <c r="Q1407" s="18" t="str">
        <f>G1407&amp;"#"&amp;H1407&amp;"#"&amp;VLOOKUP(G1407,章节关卡!$AN$3:$AO$36,2,FALSE)</f>
        <v>1603017#1#16</v>
      </c>
    </row>
    <row r="1408" spans="1:17" ht="17.100000000000001" customHeight="1" x14ac:dyDescent="0.2">
      <c r="A1408" s="14">
        <v>1405</v>
      </c>
      <c r="B1408" s="14">
        <v>4103</v>
      </c>
      <c r="C1408" s="14" t="s">
        <v>2386</v>
      </c>
      <c r="D1408" s="14" t="s">
        <v>968</v>
      </c>
      <c r="E1408" s="14">
        <v>1</v>
      </c>
      <c r="F1408" s="18">
        <f t="shared" si="64"/>
        <v>10000</v>
      </c>
      <c r="G1408" s="18">
        <f>INDEX(章节关卡!$D$4:$AA$123,掉落填表!B1408-4000,(掉落填表!E1408-1)*4+2)</f>
        <v>1401002</v>
      </c>
      <c r="H1408" s="18">
        <f t="shared" si="65"/>
        <v>450</v>
      </c>
      <c r="L1408" s="18">
        <f>INDEX(章节关卡!$D$4:$AA$123,掉落填表!B1408-4000,(掉落填表!E1408-1)*4+4)*$Y$4</f>
        <v>450</v>
      </c>
      <c r="P1408" s="18">
        <f t="shared" si="63"/>
        <v>41030001</v>
      </c>
      <c r="Q1408" s="18" t="str">
        <f>G1408&amp;"#"&amp;H1408&amp;"#"&amp;VLOOKUP(G1408,章节关卡!$AN$3:$AO$36,2,FALSE)</f>
        <v>1401002#450#14</v>
      </c>
    </row>
    <row r="1409" spans="1:17" ht="17.100000000000001" customHeight="1" x14ac:dyDescent="0.2">
      <c r="A1409" s="14">
        <v>1406</v>
      </c>
      <c r="B1409" s="14">
        <v>4103</v>
      </c>
      <c r="C1409" s="14" t="s">
        <v>2387</v>
      </c>
      <c r="D1409" s="14" t="s">
        <v>968</v>
      </c>
      <c r="E1409" s="14">
        <v>2</v>
      </c>
      <c r="F1409" s="18">
        <f t="shared" si="64"/>
        <v>10000</v>
      </c>
      <c r="G1409" s="18">
        <f>INDEX(章节关卡!$D$4:$AA$123,掉落填表!B1409-4000,(掉落填表!E1409-1)*4+2)</f>
        <v>1603006</v>
      </c>
      <c r="H1409" s="18">
        <f t="shared" si="65"/>
        <v>10</v>
      </c>
      <c r="L1409" s="18">
        <f>INDEX(章节关卡!$D$4:$AA$123,掉落填表!B1409-4000,(掉落填表!E1409-1)*4+4)*$Y$4</f>
        <v>10</v>
      </c>
      <c r="P1409" s="18">
        <f t="shared" si="63"/>
        <v>41030002</v>
      </c>
      <c r="Q1409" s="18" t="str">
        <f>G1409&amp;"#"&amp;H1409&amp;"#"&amp;VLOOKUP(G1409,章节关卡!$AN$3:$AO$36,2,FALSE)</f>
        <v>1603006#10#16</v>
      </c>
    </row>
    <row r="1410" spans="1:17" ht="17.100000000000001" customHeight="1" x14ac:dyDescent="0.2">
      <c r="A1410" s="14">
        <v>1407</v>
      </c>
      <c r="B1410" s="14">
        <v>4103</v>
      </c>
      <c r="C1410" s="14" t="s">
        <v>2388</v>
      </c>
      <c r="D1410" s="14" t="s">
        <v>968</v>
      </c>
      <c r="E1410" s="14">
        <v>3</v>
      </c>
      <c r="F1410" s="18">
        <f t="shared" si="64"/>
        <v>10000</v>
      </c>
      <c r="G1410" s="18">
        <f>INDEX(章节关卡!$D$4:$AA$123,掉落填表!B1410-4000,(掉落填表!E1410-1)*4+2)</f>
        <v>1603006</v>
      </c>
      <c r="H1410" s="18">
        <f t="shared" si="65"/>
        <v>10</v>
      </c>
      <c r="L1410" s="18">
        <f>INDEX(章节关卡!$D$4:$AA$123,掉落填表!B1410-4000,(掉落填表!E1410-1)*4+4)*$Y$4</f>
        <v>10</v>
      </c>
      <c r="P1410" s="18">
        <f t="shared" si="63"/>
        <v>41030003</v>
      </c>
      <c r="Q1410" s="18" t="str">
        <f>G1410&amp;"#"&amp;H1410&amp;"#"&amp;VLOOKUP(G1410,章节关卡!$AN$3:$AO$36,2,FALSE)</f>
        <v>1603006#10#16</v>
      </c>
    </row>
    <row r="1411" spans="1:17" ht="17.100000000000001" customHeight="1" x14ac:dyDescent="0.2">
      <c r="A1411" s="14">
        <v>1408</v>
      </c>
      <c r="B1411" s="14">
        <v>4103</v>
      </c>
      <c r="C1411" s="14" t="s">
        <v>2389</v>
      </c>
      <c r="D1411" s="14" t="s">
        <v>968</v>
      </c>
      <c r="E1411" s="14">
        <v>4</v>
      </c>
      <c r="F1411" s="18">
        <f t="shared" si="64"/>
        <v>10000</v>
      </c>
      <c r="G1411" s="18">
        <f>INDEX(章节关卡!$D$4:$AA$123,掉落填表!B1411-4000,(掉落填表!E1411-1)*4+2)</f>
        <v>1603016</v>
      </c>
      <c r="H1411" s="18">
        <f t="shared" si="65"/>
        <v>1</v>
      </c>
      <c r="L1411" s="18">
        <f>INDEX(章节关卡!$D$4:$AA$123,掉落填表!B1411-4000,(掉落填表!E1411-1)*4+4)*$Y$4</f>
        <v>1</v>
      </c>
      <c r="P1411" s="18">
        <f t="shared" si="63"/>
        <v>41030004</v>
      </c>
      <c r="Q1411" s="18" t="str">
        <f>G1411&amp;"#"&amp;H1411&amp;"#"&amp;VLOOKUP(G1411,章节关卡!$AN$3:$AO$36,2,FALSE)</f>
        <v>1603016#1#16</v>
      </c>
    </row>
    <row r="1412" spans="1:17" ht="17.100000000000001" customHeight="1" x14ac:dyDescent="0.2">
      <c r="A1412" s="14">
        <v>1409</v>
      </c>
      <c r="B1412" s="14">
        <v>4103</v>
      </c>
      <c r="C1412" s="14" t="s">
        <v>2390</v>
      </c>
      <c r="D1412" s="14" t="s">
        <v>968</v>
      </c>
      <c r="E1412" s="14">
        <v>5</v>
      </c>
      <c r="F1412" s="18">
        <f t="shared" si="64"/>
        <v>1000</v>
      </c>
      <c r="G1412" s="18">
        <f>INDEX(章节关卡!$D$4:$AA$123,掉落填表!B1412-4000,(掉落填表!E1412-1)*4+2)</f>
        <v>1603020</v>
      </c>
      <c r="H1412" s="18">
        <f t="shared" si="65"/>
        <v>1</v>
      </c>
      <c r="L1412" s="18">
        <f>INDEX(章节关卡!$D$4:$AA$123,掉落填表!B1412-4000,(掉落填表!E1412-1)*4+4)*$Y$4</f>
        <v>0.1</v>
      </c>
      <c r="P1412" s="18">
        <f t="shared" ref="P1412:P1475" si="66">B1412*10000+E1412</f>
        <v>41030005</v>
      </c>
      <c r="Q1412" s="18" t="str">
        <f>G1412&amp;"#"&amp;H1412&amp;"#"&amp;VLOOKUP(G1412,章节关卡!$AN$3:$AO$36,2,FALSE)</f>
        <v>1603020#1#16</v>
      </c>
    </row>
    <row r="1413" spans="1:17" ht="17.100000000000001" customHeight="1" x14ac:dyDescent="0.2">
      <c r="A1413" s="14">
        <v>1410</v>
      </c>
      <c r="B1413" s="14">
        <v>4103</v>
      </c>
      <c r="C1413" s="14" t="s">
        <v>2391</v>
      </c>
      <c r="D1413" s="14" t="s">
        <v>968</v>
      </c>
      <c r="E1413" s="14">
        <v>6</v>
      </c>
      <c r="F1413" s="18">
        <f t="shared" ref="F1413:F1476" si="67">IF(L1413&lt;1,INT(L1413*10000),10000)</f>
        <v>1000</v>
      </c>
      <c r="G1413" s="18">
        <f>INDEX(章节关卡!$D$4:$AA$123,掉落填表!B1413-4000,(掉落填表!E1413-1)*4+2)</f>
        <v>1603017</v>
      </c>
      <c r="H1413" s="18">
        <f t="shared" ref="H1413:H1476" si="68">IF(F1413&lt;10000,1,INT(L1413))</f>
        <v>1</v>
      </c>
      <c r="L1413" s="18">
        <f>INDEX(章节关卡!$D$4:$AA$123,掉落填表!B1413-4000,(掉落填表!E1413-1)*4+4)*$Y$4</f>
        <v>0.1</v>
      </c>
      <c r="P1413" s="18">
        <f t="shared" si="66"/>
        <v>41030006</v>
      </c>
      <c r="Q1413" s="18" t="str">
        <f>G1413&amp;"#"&amp;H1413&amp;"#"&amp;VLOOKUP(G1413,章节关卡!$AN$3:$AO$36,2,FALSE)</f>
        <v>1603017#1#16</v>
      </c>
    </row>
    <row r="1414" spans="1:17" ht="17.100000000000001" customHeight="1" x14ac:dyDescent="0.2">
      <c r="A1414" s="14">
        <v>1411</v>
      </c>
      <c r="B1414" s="14">
        <v>4104</v>
      </c>
      <c r="C1414" s="14" t="s">
        <v>2392</v>
      </c>
      <c r="D1414" s="14" t="s">
        <v>968</v>
      </c>
      <c r="E1414" s="14">
        <v>1</v>
      </c>
      <c r="F1414" s="18">
        <f t="shared" si="67"/>
        <v>10000</v>
      </c>
      <c r="G1414" s="18">
        <f>INDEX(章节关卡!$D$4:$AA$123,掉落填表!B1414-4000,(掉落填表!E1414-1)*4+2)</f>
        <v>1401002</v>
      </c>
      <c r="H1414" s="18">
        <f t="shared" si="68"/>
        <v>450</v>
      </c>
      <c r="L1414" s="18">
        <f>INDEX(章节关卡!$D$4:$AA$123,掉落填表!B1414-4000,(掉落填表!E1414-1)*4+4)*$Y$4</f>
        <v>450</v>
      </c>
      <c r="P1414" s="18">
        <f t="shared" si="66"/>
        <v>41040001</v>
      </c>
      <c r="Q1414" s="18" t="str">
        <f>G1414&amp;"#"&amp;H1414&amp;"#"&amp;VLOOKUP(G1414,章节关卡!$AN$3:$AO$36,2,FALSE)</f>
        <v>1401002#450#14</v>
      </c>
    </row>
    <row r="1415" spans="1:17" ht="17.100000000000001" customHeight="1" x14ac:dyDescent="0.2">
      <c r="A1415" s="14">
        <v>1412</v>
      </c>
      <c r="B1415" s="14">
        <v>4104</v>
      </c>
      <c r="C1415" s="14" t="s">
        <v>2393</v>
      </c>
      <c r="D1415" s="14" t="s">
        <v>968</v>
      </c>
      <c r="E1415" s="14">
        <v>2</v>
      </c>
      <c r="F1415" s="18">
        <f t="shared" si="67"/>
        <v>10000</v>
      </c>
      <c r="G1415" s="18">
        <f>INDEX(章节关卡!$D$4:$AA$123,掉落填表!B1415-4000,(掉落填表!E1415-1)*4+2)</f>
        <v>1401004</v>
      </c>
      <c r="H1415" s="18">
        <f t="shared" si="68"/>
        <v>120</v>
      </c>
      <c r="L1415" s="18">
        <f>INDEX(章节关卡!$D$4:$AA$123,掉落填表!B1415-4000,(掉落填表!E1415-1)*4+4)*$Y$4</f>
        <v>120</v>
      </c>
      <c r="P1415" s="18">
        <f t="shared" si="66"/>
        <v>41040002</v>
      </c>
      <c r="Q1415" s="18" t="str">
        <f>G1415&amp;"#"&amp;H1415&amp;"#"&amp;VLOOKUP(G1415,章节关卡!$AN$3:$AO$36,2,FALSE)</f>
        <v>1401004#120#14</v>
      </c>
    </row>
    <row r="1416" spans="1:17" ht="17.100000000000001" customHeight="1" x14ac:dyDescent="0.2">
      <c r="A1416" s="14">
        <v>1413</v>
      </c>
      <c r="B1416" s="14">
        <v>4104</v>
      </c>
      <c r="C1416" s="14" t="s">
        <v>2394</v>
      </c>
      <c r="D1416" s="14" t="s">
        <v>968</v>
      </c>
      <c r="E1416" s="14">
        <v>3</v>
      </c>
      <c r="F1416" s="18">
        <f t="shared" si="67"/>
        <v>10000</v>
      </c>
      <c r="G1416" s="18">
        <f>INDEX(章节关卡!$D$4:$AA$123,掉落填表!B1416-4000,(掉落填表!E1416-1)*4+2)</f>
        <v>1401003</v>
      </c>
      <c r="H1416" s="18">
        <f t="shared" si="68"/>
        <v>120</v>
      </c>
      <c r="L1416" s="18">
        <f>INDEX(章节关卡!$D$4:$AA$123,掉落填表!B1416-4000,(掉落填表!E1416-1)*4+4)*$Y$4</f>
        <v>120</v>
      </c>
      <c r="P1416" s="18">
        <f t="shared" si="66"/>
        <v>41040003</v>
      </c>
      <c r="Q1416" s="18" t="str">
        <f>G1416&amp;"#"&amp;H1416&amp;"#"&amp;VLOOKUP(G1416,章节关卡!$AN$3:$AO$36,2,FALSE)</f>
        <v>1401003#120#14</v>
      </c>
    </row>
    <row r="1417" spans="1:17" ht="17.100000000000001" customHeight="1" x14ac:dyDescent="0.2">
      <c r="A1417" s="14">
        <v>1414</v>
      </c>
      <c r="B1417" s="14">
        <v>4104</v>
      </c>
      <c r="C1417" s="14" t="s">
        <v>2395</v>
      </c>
      <c r="D1417" s="14" t="s">
        <v>968</v>
      </c>
      <c r="E1417" s="14">
        <v>4</v>
      </c>
      <c r="F1417" s="18">
        <f t="shared" si="67"/>
        <v>10000</v>
      </c>
      <c r="G1417" s="18">
        <f>INDEX(章节关卡!$D$4:$AA$123,掉落填表!B1417-4000,(掉落填表!E1417-1)*4+2)</f>
        <v>1603014</v>
      </c>
      <c r="H1417" s="18">
        <f t="shared" si="68"/>
        <v>1</v>
      </c>
      <c r="L1417" s="18">
        <f>INDEX(章节关卡!$D$4:$AA$123,掉落填表!B1417-4000,(掉落填表!E1417-1)*4+4)*$Y$4</f>
        <v>1</v>
      </c>
      <c r="P1417" s="18">
        <f t="shared" si="66"/>
        <v>41040004</v>
      </c>
      <c r="Q1417" s="18" t="str">
        <f>G1417&amp;"#"&amp;H1417&amp;"#"&amp;VLOOKUP(G1417,章节关卡!$AN$3:$AO$36,2,FALSE)</f>
        <v>1603014#1#16</v>
      </c>
    </row>
    <row r="1418" spans="1:17" ht="17.100000000000001" customHeight="1" x14ac:dyDescent="0.2">
      <c r="A1418" s="14">
        <v>1415</v>
      </c>
      <c r="B1418" s="14">
        <v>4104</v>
      </c>
      <c r="C1418" s="14" t="s">
        <v>2396</v>
      </c>
      <c r="D1418" s="14" t="s">
        <v>968</v>
      </c>
      <c r="E1418" s="14">
        <v>5</v>
      </c>
      <c r="F1418" s="18">
        <f t="shared" si="67"/>
        <v>1000</v>
      </c>
      <c r="G1418" s="18">
        <f>INDEX(章节关卡!$D$4:$AA$123,掉落填表!B1418-4000,(掉落填表!E1418-1)*4+2)</f>
        <v>1603021</v>
      </c>
      <c r="H1418" s="18">
        <f t="shared" si="68"/>
        <v>1</v>
      </c>
      <c r="L1418" s="18">
        <f>INDEX(章节关卡!$D$4:$AA$123,掉落填表!B1418-4000,(掉落填表!E1418-1)*4+4)*$Y$4</f>
        <v>0.1</v>
      </c>
      <c r="P1418" s="18">
        <f t="shared" si="66"/>
        <v>41040005</v>
      </c>
      <c r="Q1418" s="18" t="str">
        <f>G1418&amp;"#"&amp;H1418&amp;"#"&amp;VLOOKUP(G1418,章节关卡!$AN$3:$AO$36,2,FALSE)</f>
        <v>1603021#1#16</v>
      </c>
    </row>
    <row r="1419" spans="1:17" ht="17.100000000000001" customHeight="1" x14ac:dyDescent="0.2">
      <c r="A1419" s="14">
        <v>1416</v>
      </c>
      <c r="B1419" s="14">
        <v>4104</v>
      </c>
      <c r="C1419" s="14" t="s">
        <v>2397</v>
      </c>
      <c r="D1419" s="14" t="s">
        <v>968</v>
      </c>
      <c r="E1419" s="14">
        <v>6</v>
      </c>
      <c r="F1419" s="18">
        <f t="shared" si="67"/>
        <v>1000</v>
      </c>
      <c r="G1419" s="18">
        <f>INDEX(章节关卡!$D$4:$AA$123,掉落填表!B1419-4000,(掉落填表!E1419-1)*4+2)</f>
        <v>1603017</v>
      </c>
      <c r="H1419" s="18">
        <f t="shared" si="68"/>
        <v>1</v>
      </c>
      <c r="L1419" s="18">
        <f>INDEX(章节关卡!$D$4:$AA$123,掉落填表!B1419-4000,(掉落填表!E1419-1)*4+4)*$Y$4</f>
        <v>0.1</v>
      </c>
      <c r="P1419" s="18">
        <f t="shared" si="66"/>
        <v>41040006</v>
      </c>
      <c r="Q1419" s="18" t="str">
        <f>G1419&amp;"#"&amp;H1419&amp;"#"&amp;VLOOKUP(G1419,章节关卡!$AN$3:$AO$36,2,FALSE)</f>
        <v>1603017#1#16</v>
      </c>
    </row>
    <row r="1420" spans="1:17" ht="17.100000000000001" customHeight="1" x14ac:dyDescent="0.2">
      <c r="A1420" s="14">
        <v>1417</v>
      </c>
      <c r="B1420" s="14">
        <v>4105</v>
      </c>
      <c r="C1420" s="14" t="s">
        <v>2398</v>
      </c>
      <c r="D1420" s="14" t="s">
        <v>968</v>
      </c>
      <c r="E1420" s="14">
        <v>1</v>
      </c>
      <c r="F1420" s="18">
        <f t="shared" si="67"/>
        <v>10000</v>
      </c>
      <c r="G1420" s="18">
        <f>INDEX(章节关卡!$D$4:$AA$123,掉落填表!B1420-4000,(掉落填表!E1420-1)*4+2)</f>
        <v>1401002</v>
      </c>
      <c r="H1420" s="18">
        <f t="shared" si="68"/>
        <v>450</v>
      </c>
      <c r="L1420" s="18">
        <f>INDEX(章节关卡!$D$4:$AA$123,掉落填表!B1420-4000,(掉落填表!E1420-1)*4+4)*$Y$4</f>
        <v>450</v>
      </c>
      <c r="P1420" s="18">
        <f t="shared" si="66"/>
        <v>41050001</v>
      </c>
      <c r="Q1420" s="18" t="str">
        <f>G1420&amp;"#"&amp;H1420&amp;"#"&amp;VLOOKUP(G1420,章节关卡!$AN$3:$AO$36,2,FALSE)</f>
        <v>1401002#450#14</v>
      </c>
    </row>
    <row r="1421" spans="1:17" ht="17.100000000000001" customHeight="1" x14ac:dyDescent="0.2">
      <c r="A1421" s="14">
        <v>1418</v>
      </c>
      <c r="B1421" s="14">
        <v>4105</v>
      </c>
      <c r="C1421" s="14" t="s">
        <v>2399</v>
      </c>
      <c r="D1421" s="14" t="s">
        <v>968</v>
      </c>
      <c r="E1421" s="14">
        <v>2</v>
      </c>
      <c r="F1421" s="18">
        <f t="shared" si="67"/>
        <v>10000</v>
      </c>
      <c r="G1421" s="18">
        <f>INDEX(章节关卡!$D$4:$AA$123,掉落填表!B1421-4000,(掉落填表!E1421-1)*4+2)</f>
        <v>1603003</v>
      </c>
      <c r="H1421" s="18">
        <f t="shared" si="68"/>
        <v>10</v>
      </c>
      <c r="L1421" s="18">
        <f>INDEX(章节关卡!$D$4:$AA$123,掉落填表!B1421-4000,(掉落填表!E1421-1)*4+4)*$Y$4</f>
        <v>10</v>
      </c>
      <c r="P1421" s="18">
        <f t="shared" si="66"/>
        <v>41050002</v>
      </c>
      <c r="Q1421" s="18" t="str">
        <f>G1421&amp;"#"&amp;H1421&amp;"#"&amp;VLOOKUP(G1421,章节关卡!$AN$3:$AO$36,2,FALSE)</f>
        <v>1603003#10#16</v>
      </c>
    </row>
    <row r="1422" spans="1:17" ht="17.100000000000001" customHeight="1" x14ac:dyDescent="0.2">
      <c r="A1422" s="14">
        <v>1419</v>
      </c>
      <c r="B1422" s="14">
        <v>4105</v>
      </c>
      <c r="C1422" s="14" t="s">
        <v>2400</v>
      </c>
      <c r="D1422" s="14" t="s">
        <v>968</v>
      </c>
      <c r="E1422" s="14">
        <v>3</v>
      </c>
      <c r="F1422" s="18">
        <f t="shared" si="67"/>
        <v>10000</v>
      </c>
      <c r="G1422" s="18">
        <f>INDEX(章节关卡!$D$4:$AA$123,掉落填表!B1422-4000,(掉落填表!E1422-1)*4+2)</f>
        <v>1603006</v>
      </c>
      <c r="H1422" s="18">
        <f t="shared" si="68"/>
        <v>10</v>
      </c>
      <c r="L1422" s="18">
        <f>INDEX(章节关卡!$D$4:$AA$123,掉落填表!B1422-4000,(掉落填表!E1422-1)*4+4)*$Y$4</f>
        <v>10</v>
      </c>
      <c r="P1422" s="18">
        <f t="shared" si="66"/>
        <v>41050003</v>
      </c>
      <c r="Q1422" s="18" t="str">
        <f>G1422&amp;"#"&amp;H1422&amp;"#"&amp;VLOOKUP(G1422,章节关卡!$AN$3:$AO$36,2,FALSE)</f>
        <v>1603006#10#16</v>
      </c>
    </row>
    <row r="1423" spans="1:17" ht="17.100000000000001" customHeight="1" x14ac:dyDescent="0.2">
      <c r="A1423" s="14">
        <v>1420</v>
      </c>
      <c r="B1423" s="14">
        <v>4105</v>
      </c>
      <c r="C1423" s="14" t="s">
        <v>2401</v>
      </c>
      <c r="D1423" s="14" t="s">
        <v>968</v>
      </c>
      <c r="E1423" s="14">
        <v>4</v>
      </c>
      <c r="F1423" s="18">
        <f t="shared" si="67"/>
        <v>10000</v>
      </c>
      <c r="G1423" s="18">
        <f>INDEX(章节关卡!$D$4:$AA$123,掉落填表!B1423-4000,(掉落填表!E1423-1)*4+2)</f>
        <v>1603012</v>
      </c>
      <c r="H1423" s="18">
        <f t="shared" si="68"/>
        <v>1</v>
      </c>
      <c r="L1423" s="18">
        <f>INDEX(章节关卡!$D$4:$AA$123,掉落填表!B1423-4000,(掉落填表!E1423-1)*4+4)*$Y$4</f>
        <v>1</v>
      </c>
      <c r="P1423" s="18">
        <f t="shared" si="66"/>
        <v>41050004</v>
      </c>
      <c r="Q1423" s="18" t="str">
        <f>G1423&amp;"#"&amp;H1423&amp;"#"&amp;VLOOKUP(G1423,章节关卡!$AN$3:$AO$36,2,FALSE)</f>
        <v>1603012#1#16</v>
      </c>
    </row>
    <row r="1424" spans="1:17" ht="17.100000000000001" customHeight="1" x14ac:dyDescent="0.2">
      <c r="A1424" s="14">
        <v>1421</v>
      </c>
      <c r="B1424" s="14">
        <v>4105</v>
      </c>
      <c r="C1424" s="14" t="s">
        <v>2402</v>
      </c>
      <c r="D1424" s="14" t="s">
        <v>968</v>
      </c>
      <c r="E1424" s="14">
        <v>5</v>
      </c>
      <c r="F1424" s="18">
        <f t="shared" si="67"/>
        <v>1000</v>
      </c>
      <c r="G1424" s="18">
        <f>INDEX(章节关卡!$D$4:$AA$123,掉落填表!B1424-4000,(掉落填表!E1424-1)*4+2)</f>
        <v>1603022</v>
      </c>
      <c r="H1424" s="18">
        <f t="shared" si="68"/>
        <v>1</v>
      </c>
      <c r="L1424" s="18">
        <f>INDEX(章节关卡!$D$4:$AA$123,掉落填表!B1424-4000,(掉落填表!E1424-1)*4+4)*$Y$4</f>
        <v>0.1</v>
      </c>
      <c r="P1424" s="18">
        <f t="shared" si="66"/>
        <v>41050005</v>
      </c>
      <c r="Q1424" s="18" t="str">
        <f>G1424&amp;"#"&amp;H1424&amp;"#"&amp;VLOOKUP(G1424,章节关卡!$AN$3:$AO$36,2,FALSE)</f>
        <v>1603022#1#16</v>
      </c>
    </row>
    <row r="1425" spans="1:17" ht="17.100000000000001" customHeight="1" x14ac:dyDescent="0.2">
      <c r="A1425" s="14">
        <v>1422</v>
      </c>
      <c r="B1425" s="14">
        <v>4105</v>
      </c>
      <c r="C1425" s="14" t="s">
        <v>2403</v>
      </c>
      <c r="D1425" s="14" t="s">
        <v>968</v>
      </c>
      <c r="E1425" s="14">
        <v>6</v>
      </c>
      <c r="F1425" s="18">
        <f t="shared" si="67"/>
        <v>1000</v>
      </c>
      <c r="G1425" s="18">
        <f>INDEX(章节关卡!$D$4:$AA$123,掉落填表!B1425-4000,(掉落填表!E1425-1)*4+2)</f>
        <v>1603017</v>
      </c>
      <c r="H1425" s="18">
        <f t="shared" si="68"/>
        <v>1</v>
      </c>
      <c r="L1425" s="18">
        <f>INDEX(章节关卡!$D$4:$AA$123,掉落填表!B1425-4000,(掉落填表!E1425-1)*4+4)*$Y$4</f>
        <v>0.1</v>
      </c>
      <c r="P1425" s="18">
        <f t="shared" si="66"/>
        <v>41050006</v>
      </c>
      <c r="Q1425" s="18" t="str">
        <f>G1425&amp;"#"&amp;H1425&amp;"#"&amp;VLOOKUP(G1425,章节关卡!$AN$3:$AO$36,2,FALSE)</f>
        <v>1603017#1#16</v>
      </c>
    </row>
    <row r="1426" spans="1:17" ht="17.100000000000001" customHeight="1" x14ac:dyDescent="0.2">
      <c r="A1426" s="14">
        <v>1423</v>
      </c>
      <c r="B1426" s="14">
        <v>4106</v>
      </c>
      <c r="C1426" s="14" t="s">
        <v>2404</v>
      </c>
      <c r="D1426" s="14" t="s">
        <v>968</v>
      </c>
      <c r="E1426" s="14">
        <v>1</v>
      </c>
      <c r="F1426" s="18">
        <f t="shared" si="67"/>
        <v>10000</v>
      </c>
      <c r="G1426" s="18">
        <f>INDEX(章节关卡!$D$4:$AA$123,掉落填表!B1426-4000,(掉落填表!E1426-1)*4+2)</f>
        <v>1401002</v>
      </c>
      <c r="H1426" s="18">
        <f t="shared" si="68"/>
        <v>500</v>
      </c>
      <c r="L1426" s="18">
        <f>INDEX(章节关卡!$D$4:$AA$123,掉落填表!B1426-4000,(掉落填表!E1426-1)*4+4)*$Y$4</f>
        <v>500</v>
      </c>
      <c r="P1426" s="18">
        <f t="shared" si="66"/>
        <v>41060001</v>
      </c>
      <c r="Q1426" s="18" t="str">
        <f>G1426&amp;"#"&amp;H1426&amp;"#"&amp;VLOOKUP(G1426,章节关卡!$AN$3:$AO$36,2,FALSE)</f>
        <v>1401002#500#14</v>
      </c>
    </row>
    <row r="1427" spans="1:17" ht="17.100000000000001" customHeight="1" x14ac:dyDescent="0.2">
      <c r="A1427" s="14">
        <v>1424</v>
      </c>
      <c r="B1427" s="14">
        <v>4106</v>
      </c>
      <c r="C1427" s="14" t="s">
        <v>2405</v>
      </c>
      <c r="D1427" s="14" t="s">
        <v>968</v>
      </c>
      <c r="E1427" s="14">
        <v>2</v>
      </c>
      <c r="F1427" s="18">
        <f t="shared" si="67"/>
        <v>10000</v>
      </c>
      <c r="G1427" s="18">
        <f>INDEX(章节关卡!$D$4:$AA$123,掉落填表!B1427-4000,(掉落填表!E1427-1)*4+2)</f>
        <v>1401003</v>
      </c>
      <c r="H1427" s="18">
        <f t="shared" si="68"/>
        <v>120</v>
      </c>
      <c r="L1427" s="18">
        <f>INDEX(章节关卡!$D$4:$AA$123,掉落填表!B1427-4000,(掉落填表!E1427-1)*4+4)*$Y$4</f>
        <v>120</v>
      </c>
      <c r="P1427" s="18">
        <f t="shared" si="66"/>
        <v>41060002</v>
      </c>
      <c r="Q1427" s="18" t="str">
        <f>G1427&amp;"#"&amp;H1427&amp;"#"&amp;VLOOKUP(G1427,章节关卡!$AN$3:$AO$36,2,FALSE)</f>
        <v>1401003#120#14</v>
      </c>
    </row>
    <row r="1428" spans="1:17" ht="17.100000000000001" customHeight="1" x14ac:dyDescent="0.2">
      <c r="A1428" s="14">
        <v>1425</v>
      </c>
      <c r="B1428" s="14">
        <v>4106</v>
      </c>
      <c r="C1428" s="14" t="s">
        <v>2406</v>
      </c>
      <c r="D1428" s="14" t="s">
        <v>968</v>
      </c>
      <c r="E1428" s="14">
        <v>3</v>
      </c>
      <c r="F1428" s="18">
        <f t="shared" si="67"/>
        <v>10000</v>
      </c>
      <c r="G1428" s="18">
        <f>INDEX(章节关卡!$D$4:$AA$123,掉落填表!B1428-4000,(掉落填表!E1428-1)*4+2)</f>
        <v>1603006</v>
      </c>
      <c r="H1428" s="18">
        <f t="shared" si="68"/>
        <v>10</v>
      </c>
      <c r="L1428" s="18">
        <f>INDEX(章节关卡!$D$4:$AA$123,掉落填表!B1428-4000,(掉落填表!E1428-1)*4+4)*$Y$4</f>
        <v>10</v>
      </c>
      <c r="P1428" s="18">
        <f t="shared" si="66"/>
        <v>41060003</v>
      </c>
      <c r="Q1428" s="18" t="str">
        <f>G1428&amp;"#"&amp;H1428&amp;"#"&amp;VLOOKUP(G1428,章节关卡!$AN$3:$AO$36,2,FALSE)</f>
        <v>1603006#10#16</v>
      </c>
    </row>
    <row r="1429" spans="1:17" ht="17.100000000000001" customHeight="1" x14ac:dyDescent="0.2">
      <c r="A1429" s="14">
        <v>1426</v>
      </c>
      <c r="B1429" s="14">
        <v>4106</v>
      </c>
      <c r="C1429" s="14" t="s">
        <v>2407</v>
      </c>
      <c r="D1429" s="14" t="s">
        <v>968</v>
      </c>
      <c r="E1429" s="14">
        <v>4</v>
      </c>
      <c r="F1429" s="18">
        <f t="shared" si="67"/>
        <v>10000</v>
      </c>
      <c r="G1429" s="18">
        <f>INDEX(章节关卡!$D$4:$AA$123,掉落填表!B1429-4000,(掉落填表!E1429-1)*4+2)</f>
        <v>1603008</v>
      </c>
      <c r="H1429" s="18">
        <f t="shared" si="68"/>
        <v>1</v>
      </c>
      <c r="L1429" s="18">
        <f>INDEX(章节关卡!$D$4:$AA$123,掉落填表!B1429-4000,(掉落填表!E1429-1)*4+4)*$Y$4</f>
        <v>1</v>
      </c>
      <c r="P1429" s="18">
        <f t="shared" si="66"/>
        <v>41060004</v>
      </c>
      <c r="Q1429" s="18" t="str">
        <f>G1429&amp;"#"&amp;H1429&amp;"#"&amp;VLOOKUP(G1429,章节关卡!$AN$3:$AO$36,2,FALSE)</f>
        <v>1603008#1#16</v>
      </c>
    </row>
    <row r="1430" spans="1:17" ht="17.100000000000001" customHeight="1" x14ac:dyDescent="0.2">
      <c r="A1430" s="14">
        <v>1427</v>
      </c>
      <c r="B1430" s="14">
        <v>4106</v>
      </c>
      <c r="C1430" s="14" t="s">
        <v>2408</v>
      </c>
      <c r="D1430" s="14" t="s">
        <v>968</v>
      </c>
      <c r="E1430" s="14">
        <v>5</v>
      </c>
      <c r="F1430" s="18">
        <f t="shared" si="67"/>
        <v>2000</v>
      </c>
      <c r="G1430" s="18">
        <f>INDEX(章节关卡!$D$4:$AA$123,掉落填表!B1430-4000,(掉落填表!E1430-1)*4+2)</f>
        <v>1603018</v>
      </c>
      <c r="H1430" s="18">
        <f t="shared" si="68"/>
        <v>1</v>
      </c>
      <c r="L1430" s="18">
        <f>INDEX(章节关卡!$D$4:$AA$123,掉落填表!B1430-4000,(掉落填表!E1430-1)*4+4)*$Y$4</f>
        <v>0.2</v>
      </c>
      <c r="P1430" s="18">
        <f t="shared" si="66"/>
        <v>41060005</v>
      </c>
      <c r="Q1430" s="18" t="str">
        <f>G1430&amp;"#"&amp;H1430&amp;"#"&amp;VLOOKUP(G1430,章节关卡!$AN$3:$AO$36,2,FALSE)</f>
        <v>1603018#1#16</v>
      </c>
    </row>
    <row r="1431" spans="1:17" ht="17.100000000000001" customHeight="1" x14ac:dyDescent="0.2">
      <c r="A1431" s="14">
        <v>1428</v>
      </c>
      <c r="B1431" s="14">
        <v>4106</v>
      </c>
      <c r="C1431" s="14" t="s">
        <v>2409</v>
      </c>
      <c r="D1431" s="14" t="s">
        <v>968</v>
      </c>
      <c r="E1431" s="14">
        <v>6</v>
      </c>
      <c r="F1431" s="18">
        <f t="shared" si="67"/>
        <v>2000</v>
      </c>
      <c r="G1431" s="18">
        <f>INDEX(章节关卡!$D$4:$AA$123,掉落填表!B1431-4000,(掉落填表!E1431-1)*4+2)</f>
        <v>1603017</v>
      </c>
      <c r="H1431" s="18">
        <f t="shared" si="68"/>
        <v>1</v>
      </c>
      <c r="L1431" s="18">
        <f>INDEX(章节关卡!$D$4:$AA$123,掉落填表!B1431-4000,(掉落填表!E1431-1)*4+4)*$Y$4</f>
        <v>0.2</v>
      </c>
      <c r="P1431" s="18">
        <f t="shared" si="66"/>
        <v>41060006</v>
      </c>
      <c r="Q1431" s="18" t="str">
        <f>G1431&amp;"#"&amp;H1431&amp;"#"&amp;VLOOKUP(G1431,章节关卡!$AN$3:$AO$36,2,FALSE)</f>
        <v>1603017#1#16</v>
      </c>
    </row>
    <row r="1432" spans="1:17" ht="17.100000000000001" customHeight="1" x14ac:dyDescent="0.2">
      <c r="A1432" s="14">
        <v>1429</v>
      </c>
      <c r="B1432" s="14">
        <v>4107</v>
      </c>
      <c r="C1432" s="14" t="s">
        <v>2410</v>
      </c>
      <c r="D1432" s="14" t="s">
        <v>968</v>
      </c>
      <c r="E1432" s="14">
        <v>1</v>
      </c>
      <c r="F1432" s="18">
        <f t="shared" si="67"/>
        <v>10000</v>
      </c>
      <c r="G1432" s="18">
        <f>INDEX(章节关卡!$D$4:$AA$123,掉落填表!B1432-4000,(掉落填表!E1432-1)*4+2)</f>
        <v>1401002</v>
      </c>
      <c r="H1432" s="18">
        <f t="shared" si="68"/>
        <v>500</v>
      </c>
      <c r="L1432" s="18">
        <f>INDEX(章节关卡!$D$4:$AA$123,掉落填表!B1432-4000,(掉落填表!E1432-1)*4+4)*$Y$4</f>
        <v>500</v>
      </c>
      <c r="P1432" s="18">
        <f t="shared" si="66"/>
        <v>41070001</v>
      </c>
      <c r="Q1432" s="18" t="str">
        <f>G1432&amp;"#"&amp;H1432&amp;"#"&amp;VLOOKUP(G1432,章节关卡!$AN$3:$AO$36,2,FALSE)</f>
        <v>1401002#500#14</v>
      </c>
    </row>
    <row r="1433" spans="1:17" ht="17.100000000000001" customHeight="1" x14ac:dyDescent="0.2">
      <c r="A1433" s="14">
        <v>1430</v>
      </c>
      <c r="B1433" s="14">
        <v>4107</v>
      </c>
      <c r="C1433" s="14" t="s">
        <v>2411</v>
      </c>
      <c r="D1433" s="14" t="s">
        <v>968</v>
      </c>
      <c r="E1433" s="14">
        <v>2</v>
      </c>
      <c r="F1433" s="18">
        <f t="shared" si="67"/>
        <v>10000</v>
      </c>
      <c r="G1433" s="18">
        <f>INDEX(章节关卡!$D$4:$AA$123,掉落填表!B1433-4000,(掉落填表!E1433-1)*4+2)</f>
        <v>1401004</v>
      </c>
      <c r="H1433" s="18">
        <f t="shared" si="68"/>
        <v>120</v>
      </c>
      <c r="L1433" s="18">
        <f>INDEX(章节关卡!$D$4:$AA$123,掉落填表!B1433-4000,(掉落填表!E1433-1)*4+4)*$Y$4</f>
        <v>120</v>
      </c>
      <c r="P1433" s="18">
        <f t="shared" si="66"/>
        <v>41070002</v>
      </c>
      <c r="Q1433" s="18" t="str">
        <f>G1433&amp;"#"&amp;H1433&amp;"#"&amp;VLOOKUP(G1433,章节关卡!$AN$3:$AO$36,2,FALSE)</f>
        <v>1401004#120#14</v>
      </c>
    </row>
    <row r="1434" spans="1:17" ht="17.100000000000001" customHeight="1" x14ac:dyDescent="0.2">
      <c r="A1434" s="14">
        <v>1431</v>
      </c>
      <c r="B1434" s="14">
        <v>4107</v>
      </c>
      <c r="C1434" s="14" t="s">
        <v>2412</v>
      </c>
      <c r="D1434" s="14" t="s">
        <v>968</v>
      </c>
      <c r="E1434" s="14">
        <v>3</v>
      </c>
      <c r="F1434" s="18">
        <f t="shared" si="67"/>
        <v>10000</v>
      </c>
      <c r="G1434" s="18">
        <f>INDEX(章节关卡!$D$4:$AA$123,掉落填表!B1434-4000,(掉落填表!E1434-1)*4+2)</f>
        <v>1603003</v>
      </c>
      <c r="H1434" s="18">
        <f t="shared" si="68"/>
        <v>10</v>
      </c>
      <c r="L1434" s="18">
        <f>INDEX(章节关卡!$D$4:$AA$123,掉落填表!B1434-4000,(掉落填表!E1434-1)*4+4)*$Y$4</f>
        <v>10</v>
      </c>
      <c r="P1434" s="18">
        <f t="shared" si="66"/>
        <v>41070003</v>
      </c>
      <c r="Q1434" s="18" t="str">
        <f>G1434&amp;"#"&amp;H1434&amp;"#"&amp;VLOOKUP(G1434,章节关卡!$AN$3:$AO$36,2,FALSE)</f>
        <v>1603003#10#16</v>
      </c>
    </row>
    <row r="1435" spans="1:17" ht="17.100000000000001" customHeight="1" x14ac:dyDescent="0.2">
      <c r="A1435" s="14">
        <v>1432</v>
      </c>
      <c r="B1435" s="14">
        <v>4107</v>
      </c>
      <c r="C1435" s="14" t="s">
        <v>2413</v>
      </c>
      <c r="D1435" s="14" t="s">
        <v>968</v>
      </c>
      <c r="E1435" s="14">
        <v>4</v>
      </c>
      <c r="F1435" s="18">
        <f t="shared" si="67"/>
        <v>10000</v>
      </c>
      <c r="G1435" s="18">
        <f>INDEX(章节关卡!$D$4:$AA$123,掉落填表!B1435-4000,(掉落填表!E1435-1)*4+2)</f>
        <v>1603010</v>
      </c>
      <c r="H1435" s="18">
        <f t="shared" si="68"/>
        <v>1</v>
      </c>
      <c r="L1435" s="18">
        <f>INDEX(章节关卡!$D$4:$AA$123,掉落填表!B1435-4000,(掉落填表!E1435-1)*4+4)*$Y$4</f>
        <v>1</v>
      </c>
      <c r="P1435" s="18">
        <f t="shared" si="66"/>
        <v>41070004</v>
      </c>
      <c r="Q1435" s="18" t="str">
        <f>G1435&amp;"#"&amp;H1435&amp;"#"&amp;VLOOKUP(G1435,章节关卡!$AN$3:$AO$36,2,FALSE)</f>
        <v>1603010#1#16</v>
      </c>
    </row>
    <row r="1436" spans="1:17" ht="17.100000000000001" customHeight="1" x14ac:dyDescent="0.2">
      <c r="A1436" s="14">
        <v>1433</v>
      </c>
      <c r="B1436" s="14">
        <v>4107</v>
      </c>
      <c r="C1436" s="14" t="s">
        <v>2414</v>
      </c>
      <c r="D1436" s="14" t="s">
        <v>968</v>
      </c>
      <c r="E1436" s="14">
        <v>5</v>
      </c>
      <c r="F1436" s="18">
        <f t="shared" si="67"/>
        <v>2000</v>
      </c>
      <c r="G1436" s="18">
        <f>INDEX(章节关卡!$D$4:$AA$123,掉落填表!B1436-4000,(掉落填表!E1436-1)*4+2)</f>
        <v>1603019</v>
      </c>
      <c r="H1436" s="18">
        <f t="shared" si="68"/>
        <v>1</v>
      </c>
      <c r="L1436" s="18">
        <f>INDEX(章节关卡!$D$4:$AA$123,掉落填表!B1436-4000,(掉落填表!E1436-1)*4+4)*$Y$4</f>
        <v>0.2</v>
      </c>
      <c r="P1436" s="18">
        <f t="shared" si="66"/>
        <v>41070005</v>
      </c>
      <c r="Q1436" s="18" t="str">
        <f>G1436&amp;"#"&amp;H1436&amp;"#"&amp;VLOOKUP(G1436,章节关卡!$AN$3:$AO$36,2,FALSE)</f>
        <v>1603019#1#16</v>
      </c>
    </row>
    <row r="1437" spans="1:17" ht="17.100000000000001" customHeight="1" x14ac:dyDescent="0.2">
      <c r="A1437" s="14">
        <v>1434</v>
      </c>
      <c r="B1437" s="14">
        <v>4107</v>
      </c>
      <c r="C1437" s="14" t="s">
        <v>2415</v>
      </c>
      <c r="D1437" s="14" t="s">
        <v>968</v>
      </c>
      <c r="E1437" s="14">
        <v>6</v>
      </c>
      <c r="F1437" s="18">
        <f t="shared" si="67"/>
        <v>2000</v>
      </c>
      <c r="G1437" s="18">
        <f>INDEX(章节关卡!$D$4:$AA$123,掉落填表!B1437-4000,(掉落填表!E1437-1)*4+2)</f>
        <v>1603017</v>
      </c>
      <c r="H1437" s="18">
        <f t="shared" si="68"/>
        <v>1</v>
      </c>
      <c r="L1437" s="18">
        <f>INDEX(章节关卡!$D$4:$AA$123,掉落填表!B1437-4000,(掉落填表!E1437-1)*4+4)*$Y$4</f>
        <v>0.2</v>
      </c>
      <c r="P1437" s="18">
        <f t="shared" si="66"/>
        <v>41070006</v>
      </c>
      <c r="Q1437" s="18" t="str">
        <f>G1437&amp;"#"&amp;H1437&amp;"#"&amp;VLOOKUP(G1437,章节关卡!$AN$3:$AO$36,2,FALSE)</f>
        <v>1603017#1#16</v>
      </c>
    </row>
    <row r="1438" spans="1:17" ht="17.100000000000001" customHeight="1" x14ac:dyDescent="0.2">
      <c r="A1438" s="14">
        <v>1435</v>
      </c>
      <c r="B1438" s="14">
        <v>4108</v>
      </c>
      <c r="C1438" s="14" t="s">
        <v>2416</v>
      </c>
      <c r="D1438" s="14" t="s">
        <v>968</v>
      </c>
      <c r="E1438" s="14">
        <v>1</v>
      </c>
      <c r="F1438" s="18">
        <f t="shared" si="67"/>
        <v>10000</v>
      </c>
      <c r="G1438" s="18">
        <f>INDEX(章节关卡!$D$4:$AA$123,掉落填表!B1438-4000,(掉落填表!E1438-1)*4+2)</f>
        <v>1401002</v>
      </c>
      <c r="H1438" s="18">
        <f t="shared" si="68"/>
        <v>500</v>
      </c>
      <c r="L1438" s="18">
        <f>INDEX(章节关卡!$D$4:$AA$123,掉落填表!B1438-4000,(掉落填表!E1438-1)*4+4)*$Y$4</f>
        <v>500</v>
      </c>
      <c r="P1438" s="18">
        <f t="shared" si="66"/>
        <v>41080001</v>
      </c>
      <c r="Q1438" s="18" t="str">
        <f>G1438&amp;"#"&amp;H1438&amp;"#"&amp;VLOOKUP(G1438,章节关卡!$AN$3:$AO$36,2,FALSE)</f>
        <v>1401002#500#14</v>
      </c>
    </row>
    <row r="1439" spans="1:17" ht="17.100000000000001" customHeight="1" x14ac:dyDescent="0.2">
      <c r="A1439" s="14">
        <v>1436</v>
      </c>
      <c r="B1439" s="14">
        <v>4108</v>
      </c>
      <c r="C1439" s="14" t="s">
        <v>2417</v>
      </c>
      <c r="D1439" s="14" t="s">
        <v>968</v>
      </c>
      <c r="E1439" s="14">
        <v>2</v>
      </c>
      <c r="F1439" s="18">
        <f t="shared" si="67"/>
        <v>10000</v>
      </c>
      <c r="G1439" s="18">
        <f>INDEX(章节关卡!$D$4:$AA$123,掉落填表!B1439-4000,(掉落填表!E1439-1)*4+2)</f>
        <v>1603014</v>
      </c>
      <c r="H1439" s="18">
        <f t="shared" si="68"/>
        <v>1</v>
      </c>
      <c r="L1439" s="18">
        <f>INDEX(章节关卡!$D$4:$AA$123,掉落填表!B1439-4000,(掉落填表!E1439-1)*4+4)*$Y$4</f>
        <v>1</v>
      </c>
      <c r="P1439" s="18">
        <f t="shared" si="66"/>
        <v>41080002</v>
      </c>
      <c r="Q1439" s="18" t="str">
        <f>G1439&amp;"#"&amp;H1439&amp;"#"&amp;VLOOKUP(G1439,章节关卡!$AN$3:$AO$36,2,FALSE)</f>
        <v>1603014#1#16</v>
      </c>
    </row>
    <row r="1440" spans="1:17" ht="17.100000000000001" customHeight="1" x14ac:dyDescent="0.2">
      <c r="A1440" s="14">
        <v>1437</v>
      </c>
      <c r="B1440" s="14">
        <v>4108</v>
      </c>
      <c r="C1440" s="14" t="s">
        <v>2418</v>
      </c>
      <c r="D1440" s="14" t="s">
        <v>968</v>
      </c>
      <c r="E1440" s="14">
        <v>3</v>
      </c>
      <c r="F1440" s="18">
        <f t="shared" si="67"/>
        <v>10000</v>
      </c>
      <c r="G1440" s="18">
        <f>INDEX(章节关卡!$D$4:$AA$123,掉落填表!B1440-4000,(掉落填表!E1440-1)*4+2)</f>
        <v>1603016</v>
      </c>
      <c r="H1440" s="18">
        <f t="shared" si="68"/>
        <v>1</v>
      </c>
      <c r="L1440" s="18">
        <f>INDEX(章节关卡!$D$4:$AA$123,掉落填表!B1440-4000,(掉落填表!E1440-1)*4+4)*$Y$4</f>
        <v>1</v>
      </c>
      <c r="P1440" s="18">
        <f t="shared" si="66"/>
        <v>41080003</v>
      </c>
      <c r="Q1440" s="18" t="str">
        <f>G1440&amp;"#"&amp;H1440&amp;"#"&amp;VLOOKUP(G1440,章节关卡!$AN$3:$AO$36,2,FALSE)</f>
        <v>1603016#1#16</v>
      </c>
    </row>
    <row r="1441" spans="1:17" ht="17.100000000000001" customHeight="1" x14ac:dyDescent="0.2">
      <c r="A1441" s="14">
        <v>1438</v>
      </c>
      <c r="B1441" s="14">
        <v>4108</v>
      </c>
      <c r="C1441" s="14" t="s">
        <v>2419</v>
      </c>
      <c r="D1441" s="14" t="s">
        <v>968</v>
      </c>
      <c r="E1441" s="14">
        <v>4</v>
      </c>
      <c r="F1441" s="18">
        <f t="shared" si="67"/>
        <v>10000</v>
      </c>
      <c r="G1441" s="18">
        <f>INDEX(章节关卡!$D$4:$AA$123,掉落填表!B1441-4000,(掉落填表!E1441-1)*4+2)</f>
        <v>1603012</v>
      </c>
      <c r="H1441" s="18">
        <f t="shared" si="68"/>
        <v>1</v>
      </c>
      <c r="L1441" s="18">
        <f>INDEX(章节关卡!$D$4:$AA$123,掉落填表!B1441-4000,(掉落填表!E1441-1)*4+4)*$Y$4</f>
        <v>1</v>
      </c>
      <c r="P1441" s="18">
        <f t="shared" si="66"/>
        <v>41080004</v>
      </c>
      <c r="Q1441" s="18" t="str">
        <f>G1441&amp;"#"&amp;H1441&amp;"#"&amp;VLOOKUP(G1441,章节关卡!$AN$3:$AO$36,2,FALSE)</f>
        <v>1603012#1#16</v>
      </c>
    </row>
    <row r="1442" spans="1:17" ht="17.100000000000001" customHeight="1" x14ac:dyDescent="0.2">
      <c r="A1442" s="14">
        <v>1439</v>
      </c>
      <c r="B1442" s="14">
        <v>4108</v>
      </c>
      <c r="C1442" s="14" t="s">
        <v>2420</v>
      </c>
      <c r="D1442" s="14" t="s">
        <v>968</v>
      </c>
      <c r="E1442" s="14">
        <v>5</v>
      </c>
      <c r="F1442" s="18">
        <f t="shared" si="67"/>
        <v>2000</v>
      </c>
      <c r="G1442" s="18">
        <f>INDEX(章节关卡!$D$4:$AA$123,掉落填表!B1442-4000,(掉落填表!E1442-1)*4+2)</f>
        <v>1603020</v>
      </c>
      <c r="H1442" s="18">
        <f t="shared" si="68"/>
        <v>1</v>
      </c>
      <c r="L1442" s="18">
        <f>INDEX(章节关卡!$D$4:$AA$123,掉落填表!B1442-4000,(掉落填表!E1442-1)*4+4)*$Y$4</f>
        <v>0.2</v>
      </c>
      <c r="P1442" s="18">
        <f t="shared" si="66"/>
        <v>41080005</v>
      </c>
      <c r="Q1442" s="18" t="str">
        <f>G1442&amp;"#"&amp;H1442&amp;"#"&amp;VLOOKUP(G1442,章节关卡!$AN$3:$AO$36,2,FALSE)</f>
        <v>1603020#1#16</v>
      </c>
    </row>
    <row r="1443" spans="1:17" ht="17.100000000000001" customHeight="1" x14ac:dyDescent="0.2">
      <c r="A1443" s="14">
        <v>1440</v>
      </c>
      <c r="B1443" s="14">
        <v>4108</v>
      </c>
      <c r="C1443" s="14" t="s">
        <v>2421</v>
      </c>
      <c r="D1443" s="14" t="s">
        <v>968</v>
      </c>
      <c r="E1443" s="14">
        <v>6</v>
      </c>
      <c r="F1443" s="18">
        <f t="shared" si="67"/>
        <v>2000</v>
      </c>
      <c r="G1443" s="18">
        <f>INDEX(章节关卡!$D$4:$AA$123,掉落填表!B1443-4000,(掉落填表!E1443-1)*4+2)</f>
        <v>1603017</v>
      </c>
      <c r="H1443" s="18">
        <f t="shared" si="68"/>
        <v>1</v>
      </c>
      <c r="L1443" s="18">
        <f>INDEX(章节关卡!$D$4:$AA$123,掉落填表!B1443-4000,(掉落填表!E1443-1)*4+4)*$Y$4</f>
        <v>0.2</v>
      </c>
      <c r="P1443" s="18">
        <f t="shared" si="66"/>
        <v>41080006</v>
      </c>
      <c r="Q1443" s="18" t="str">
        <f>G1443&amp;"#"&amp;H1443&amp;"#"&amp;VLOOKUP(G1443,章节关卡!$AN$3:$AO$36,2,FALSE)</f>
        <v>1603017#1#16</v>
      </c>
    </row>
    <row r="1444" spans="1:17" ht="17.100000000000001" customHeight="1" x14ac:dyDescent="0.2">
      <c r="A1444" s="14">
        <v>1441</v>
      </c>
      <c r="B1444" s="14">
        <v>4109</v>
      </c>
      <c r="C1444" s="14" t="s">
        <v>2422</v>
      </c>
      <c r="D1444" s="14" t="s">
        <v>968</v>
      </c>
      <c r="E1444" s="14">
        <v>1</v>
      </c>
      <c r="F1444" s="18">
        <f t="shared" si="67"/>
        <v>10000</v>
      </c>
      <c r="G1444" s="18">
        <f>INDEX(章节关卡!$D$4:$AA$123,掉落填表!B1444-4000,(掉落填表!E1444-1)*4+2)</f>
        <v>1401002</v>
      </c>
      <c r="H1444" s="18">
        <f t="shared" si="68"/>
        <v>500</v>
      </c>
      <c r="L1444" s="18">
        <f>INDEX(章节关卡!$D$4:$AA$123,掉落填表!B1444-4000,(掉落填表!E1444-1)*4+4)*$Y$4</f>
        <v>500</v>
      </c>
      <c r="P1444" s="18">
        <f t="shared" si="66"/>
        <v>41090001</v>
      </c>
      <c r="Q1444" s="18" t="str">
        <f>G1444&amp;"#"&amp;H1444&amp;"#"&amp;VLOOKUP(G1444,章节关卡!$AN$3:$AO$36,2,FALSE)</f>
        <v>1401002#500#14</v>
      </c>
    </row>
    <row r="1445" spans="1:17" ht="17.100000000000001" customHeight="1" x14ac:dyDescent="0.2">
      <c r="A1445" s="14">
        <v>1442</v>
      </c>
      <c r="B1445" s="14">
        <v>4109</v>
      </c>
      <c r="C1445" s="14" t="s">
        <v>2423</v>
      </c>
      <c r="D1445" s="14" t="s">
        <v>968</v>
      </c>
      <c r="E1445" s="14">
        <v>2</v>
      </c>
      <c r="F1445" s="18">
        <f t="shared" si="67"/>
        <v>10000</v>
      </c>
      <c r="G1445" s="18">
        <f>INDEX(章节关卡!$D$4:$AA$123,掉落填表!B1445-4000,(掉落填表!E1445-1)*4+2)</f>
        <v>1401003</v>
      </c>
      <c r="H1445" s="18">
        <f t="shared" si="68"/>
        <v>120</v>
      </c>
      <c r="L1445" s="18">
        <f>INDEX(章节关卡!$D$4:$AA$123,掉落填表!B1445-4000,(掉落填表!E1445-1)*4+4)*$Y$4</f>
        <v>120</v>
      </c>
      <c r="P1445" s="18">
        <f t="shared" si="66"/>
        <v>41090002</v>
      </c>
      <c r="Q1445" s="18" t="str">
        <f>G1445&amp;"#"&amp;H1445&amp;"#"&amp;VLOOKUP(G1445,章节关卡!$AN$3:$AO$36,2,FALSE)</f>
        <v>1401003#120#14</v>
      </c>
    </row>
    <row r="1446" spans="1:17" ht="17.100000000000001" customHeight="1" x14ac:dyDescent="0.2">
      <c r="A1446" s="14">
        <v>1443</v>
      </c>
      <c r="B1446" s="14">
        <v>4109</v>
      </c>
      <c r="C1446" s="14" t="s">
        <v>2424</v>
      </c>
      <c r="D1446" s="14" t="s">
        <v>968</v>
      </c>
      <c r="E1446" s="14">
        <v>3</v>
      </c>
      <c r="F1446" s="18">
        <f t="shared" si="67"/>
        <v>10000</v>
      </c>
      <c r="G1446" s="18">
        <f>INDEX(章节关卡!$D$4:$AA$123,掉落填表!B1446-4000,(掉落填表!E1446-1)*4+2)</f>
        <v>1603006</v>
      </c>
      <c r="H1446" s="18">
        <f t="shared" si="68"/>
        <v>10</v>
      </c>
      <c r="L1446" s="18">
        <f>INDEX(章节关卡!$D$4:$AA$123,掉落填表!B1446-4000,(掉落填表!E1446-1)*4+4)*$Y$4</f>
        <v>10</v>
      </c>
      <c r="P1446" s="18">
        <f t="shared" si="66"/>
        <v>41090003</v>
      </c>
      <c r="Q1446" s="18" t="str">
        <f>G1446&amp;"#"&amp;H1446&amp;"#"&amp;VLOOKUP(G1446,章节关卡!$AN$3:$AO$36,2,FALSE)</f>
        <v>1603006#10#16</v>
      </c>
    </row>
    <row r="1447" spans="1:17" ht="17.100000000000001" customHeight="1" x14ac:dyDescent="0.2">
      <c r="A1447" s="14">
        <v>1444</v>
      </c>
      <c r="B1447" s="14">
        <v>4109</v>
      </c>
      <c r="C1447" s="14" t="s">
        <v>2425</v>
      </c>
      <c r="D1447" s="14" t="s">
        <v>968</v>
      </c>
      <c r="E1447" s="14">
        <v>4</v>
      </c>
      <c r="F1447" s="18">
        <f t="shared" si="67"/>
        <v>10000</v>
      </c>
      <c r="G1447" s="18">
        <f>INDEX(章节关卡!$D$4:$AA$123,掉落填表!B1447-4000,(掉落填表!E1447-1)*4+2)</f>
        <v>1603014</v>
      </c>
      <c r="H1447" s="18">
        <f t="shared" si="68"/>
        <v>1</v>
      </c>
      <c r="L1447" s="18">
        <f>INDEX(章节关卡!$D$4:$AA$123,掉落填表!B1447-4000,(掉落填表!E1447-1)*4+4)*$Y$4</f>
        <v>1</v>
      </c>
      <c r="P1447" s="18">
        <f t="shared" si="66"/>
        <v>41090004</v>
      </c>
      <c r="Q1447" s="18" t="str">
        <f>G1447&amp;"#"&amp;H1447&amp;"#"&amp;VLOOKUP(G1447,章节关卡!$AN$3:$AO$36,2,FALSE)</f>
        <v>1603014#1#16</v>
      </c>
    </row>
    <row r="1448" spans="1:17" ht="17.100000000000001" customHeight="1" x14ac:dyDescent="0.2">
      <c r="A1448" s="14">
        <v>1445</v>
      </c>
      <c r="B1448" s="14">
        <v>4109</v>
      </c>
      <c r="C1448" s="14" t="s">
        <v>2426</v>
      </c>
      <c r="D1448" s="14" t="s">
        <v>968</v>
      </c>
      <c r="E1448" s="14">
        <v>5</v>
      </c>
      <c r="F1448" s="18">
        <f t="shared" si="67"/>
        <v>2000</v>
      </c>
      <c r="G1448" s="18">
        <f>INDEX(章节关卡!$D$4:$AA$123,掉落填表!B1448-4000,(掉落填表!E1448-1)*4+2)</f>
        <v>1603021</v>
      </c>
      <c r="H1448" s="18">
        <f t="shared" si="68"/>
        <v>1</v>
      </c>
      <c r="L1448" s="18">
        <f>INDEX(章节关卡!$D$4:$AA$123,掉落填表!B1448-4000,(掉落填表!E1448-1)*4+4)*$Y$4</f>
        <v>0.2</v>
      </c>
      <c r="P1448" s="18">
        <f t="shared" si="66"/>
        <v>41090005</v>
      </c>
      <c r="Q1448" s="18" t="str">
        <f>G1448&amp;"#"&amp;H1448&amp;"#"&amp;VLOOKUP(G1448,章节关卡!$AN$3:$AO$36,2,FALSE)</f>
        <v>1603021#1#16</v>
      </c>
    </row>
    <row r="1449" spans="1:17" ht="17.100000000000001" customHeight="1" x14ac:dyDescent="0.2">
      <c r="A1449" s="14">
        <v>1446</v>
      </c>
      <c r="B1449" s="14">
        <v>4109</v>
      </c>
      <c r="C1449" s="14" t="s">
        <v>2427</v>
      </c>
      <c r="D1449" s="14" t="s">
        <v>968</v>
      </c>
      <c r="E1449" s="14">
        <v>6</v>
      </c>
      <c r="F1449" s="18">
        <f t="shared" si="67"/>
        <v>2000</v>
      </c>
      <c r="G1449" s="18">
        <f>INDEX(章节关卡!$D$4:$AA$123,掉落填表!B1449-4000,(掉落填表!E1449-1)*4+2)</f>
        <v>1603017</v>
      </c>
      <c r="H1449" s="18">
        <f t="shared" si="68"/>
        <v>1</v>
      </c>
      <c r="L1449" s="18">
        <f>INDEX(章节关卡!$D$4:$AA$123,掉落填表!B1449-4000,(掉落填表!E1449-1)*4+4)*$Y$4</f>
        <v>0.2</v>
      </c>
      <c r="P1449" s="18">
        <f t="shared" si="66"/>
        <v>41090006</v>
      </c>
      <c r="Q1449" s="18" t="str">
        <f>G1449&amp;"#"&amp;H1449&amp;"#"&amp;VLOOKUP(G1449,章节关卡!$AN$3:$AO$36,2,FALSE)</f>
        <v>1603017#1#16</v>
      </c>
    </row>
    <row r="1450" spans="1:17" ht="17.100000000000001" customHeight="1" x14ac:dyDescent="0.2">
      <c r="A1450" s="14">
        <v>1447</v>
      </c>
      <c r="B1450" s="14">
        <v>4110</v>
      </c>
      <c r="C1450" s="14" t="s">
        <v>2428</v>
      </c>
      <c r="D1450" s="14" t="s">
        <v>968</v>
      </c>
      <c r="E1450" s="14">
        <v>1</v>
      </c>
      <c r="F1450" s="18">
        <f t="shared" si="67"/>
        <v>10000</v>
      </c>
      <c r="G1450" s="18">
        <f>INDEX(章节关卡!$D$4:$AA$123,掉落填表!B1450-4000,(掉落填表!E1450-1)*4+2)</f>
        <v>1401002</v>
      </c>
      <c r="H1450" s="18">
        <f t="shared" si="68"/>
        <v>500</v>
      </c>
      <c r="L1450" s="18">
        <f>INDEX(章节关卡!$D$4:$AA$123,掉落填表!B1450-4000,(掉落填表!E1450-1)*4+4)*$Y$4</f>
        <v>500</v>
      </c>
      <c r="P1450" s="18">
        <f t="shared" si="66"/>
        <v>41100001</v>
      </c>
      <c r="Q1450" s="18" t="str">
        <f>G1450&amp;"#"&amp;H1450&amp;"#"&amp;VLOOKUP(G1450,章节关卡!$AN$3:$AO$36,2,FALSE)</f>
        <v>1401002#500#14</v>
      </c>
    </row>
    <row r="1451" spans="1:17" ht="17.100000000000001" customHeight="1" x14ac:dyDescent="0.2">
      <c r="A1451" s="14">
        <v>1448</v>
      </c>
      <c r="B1451" s="14">
        <v>4110</v>
      </c>
      <c r="C1451" s="14" t="s">
        <v>2429</v>
      </c>
      <c r="D1451" s="14" t="s">
        <v>968</v>
      </c>
      <c r="E1451" s="14">
        <v>2</v>
      </c>
      <c r="F1451" s="18">
        <f t="shared" si="67"/>
        <v>10000</v>
      </c>
      <c r="G1451" s="18">
        <f>INDEX(章节关卡!$D$4:$AA$123,掉落填表!B1451-4000,(掉落填表!E1451-1)*4+2)</f>
        <v>1401004</v>
      </c>
      <c r="H1451" s="18">
        <f t="shared" si="68"/>
        <v>120</v>
      </c>
      <c r="L1451" s="18">
        <f>INDEX(章节关卡!$D$4:$AA$123,掉落填表!B1451-4000,(掉落填表!E1451-1)*4+4)*$Y$4</f>
        <v>120</v>
      </c>
      <c r="P1451" s="18">
        <f t="shared" si="66"/>
        <v>41100002</v>
      </c>
      <c r="Q1451" s="18" t="str">
        <f>G1451&amp;"#"&amp;H1451&amp;"#"&amp;VLOOKUP(G1451,章节关卡!$AN$3:$AO$36,2,FALSE)</f>
        <v>1401004#120#14</v>
      </c>
    </row>
    <row r="1452" spans="1:17" ht="17.100000000000001" customHeight="1" x14ac:dyDescent="0.2">
      <c r="A1452" s="14">
        <v>1449</v>
      </c>
      <c r="B1452" s="14">
        <v>4110</v>
      </c>
      <c r="C1452" s="14" t="s">
        <v>2430</v>
      </c>
      <c r="D1452" s="14" t="s">
        <v>968</v>
      </c>
      <c r="E1452" s="14">
        <v>3</v>
      </c>
      <c r="F1452" s="18">
        <f t="shared" si="67"/>
        <v>10000</v>
      </c>
      <c r="G1452" s="18">
        <f>INDEX(章节关卡!$D$4:$AA$123,掉落填表!B1452-4000,(掉落填表!E1452-1)*4+2)</f>
        <v>1603003</v>
      </c>
      <c r="H1452" s="18">
        <f t="shared" si="68"/>
        <v>10</v>
      </c>
      <c r="L1452" s="18">
        <f>INDEX(章节关卡!$D$4:$AA$123,掉落填表!B1452-4000,(掉落填表!E1452-1)*4+4)*$Y$4</f>
        <v>10</v>
      </c>
      <c r="P1452" s="18">
        <f t="shared" si="66"/>
        <v>41100003</v>
      </c>
      <c r="Q1452" s="18" t="str">
        <f>G1452&amp;"#"&amp;H1452&amp;"#"&amp;VLOOKUP(G1452,章节关卡!$AN$3:$AO$36,2,FALSE)</f>
        <v>1603003#10#16</v>
      </c>
    </row>
    <row r="1453" spans="1:17" ht="17.100000000000001" customHeight="1" x14ac:dyDescent="0.2">
      <c r="A1453" s="14">
        <v>1450</v>
      </c>
      <c r="B1453" s="14">
        <v>4110</v>
      </c>
      <c r="C1453" s="14" t="s">
        <v>2431</v>
      </c>
      <c r="D1453" s="14" t="s">
        <v>968</v>
      </c>
      <c r="E1453" s="14">
        <v>4</v>
      </c>
      <c r="F1453" s="18">
        <f t="shared" si="67"/>
        <v>10000</v>
      </c>
      <c r="G1453" s="18">
        <f>INDEX(章节关卡!$D$4:$AA$123,掉落填表!B1453-4000,(掉落填表!E1453-1)*4+2)</f>
        <v>1603016</v>
      </c>
      <c r="H1453" s="18">
        <f t="shared" si="68"/>
        <v>1</v>
      </c>
      <c r="L1453" s="18">
        <f>INDEX(章节关卡!$D$4:$AA$123,掉落填表!B1453-4000,(掉落填表!E1453-1)*4+4)*$Y$4</f>
        <v>1</v>
      </c>
      <c r="P1453" s="18">
        <f t="shared" si="66"/>
        <v>41100004</v>
      </c>
      <c r="Q1453" s="18" t="str">
        <f>G1453&amp;"#"&amp;H1453&amp;"#"&amp;VLOOKUP(G1453,章节关卡!$AN$3:$AO$36,2,FALSE)</f>
        <v>1603016#1#16</v>
      </c>
    </row>
    <row r="1454" spans="1:17" ht="17.100000000000001" customHeight="1" x14ac:dyDescent="0.2">
      <c r="A1454" s="14">
        <v>1451</v>
      </c>
      <c r="B1454" s="14">
        <v>4110</v>
      </c>
      <c r="C1454" s="14" t="s">
        <v>2432</v>
      </c>
      <c r="D1454" s="14" t="s">
        <v>968</v>
      </c>
      <c r="E1454" s="14">
        <v>5</v>
      </c>
      <c r="F1454" s="18">
        <f t="shared" si="67"/>
        <v>2000</v>
      </c>
      <c r="G1454" s="18">
        <f>INDEX(章节关卡!$D$4:$AA$123,掉落填表!B1454-4000,(掉落填表!E1454-1)*4+2)</f>
        <v>1603022</v>
      </c>
      <c r="H1454" s="18">
        <f t="shared" si="68"/>
        <v>1</v>
      </c>
      <c r="L1454" s="18">
        <f>INDEX(章节关卡!$D$4:$AA$123,掉落填表!B1454-4000,(掉落填表!E1454-1)*4+4)*$Y$4</f>
        <v>0.2</v>
      </c>
      <c r="P1454" s="18">
        <f t="shared" si="66"/>
        <v>41100005</v>
      </c>
      <c r="Q1454" s="18" t="str">
        <f>G1454&amp;"#"&amp;H1454&amp;"#"&amp;VLOOKUP(G1454,章节关卡!$AN$3:$AO$36,2,FALSE)</f>
        <v>1603022#1#16</v>
      </c>
    </row>
    <row r="1455" spans="1:17" ht="17.100000000000001" customHeight="1" x14ac:dyDescent="0.2">
      <c r="A1455" s="14">
        <v>1452</v>
      </c>
      <c r="B1455" s="14">
        <v>4110</v>
      </c>
      <c r="C1455" s="14" t="s">
        <v>2433</v>
      </c>
      <c r="D1455" s="14" t="s">
        <v>968</v>
      </c>
      <c r="E1455" s="14">
        <v>6</v>
      </c>
      <c r="F1455" s="18">
        <f t="shared" si="67"/>
        <v>2000</v>
      </c>
      <c r="G1455" s="18">
        <f>INDEX(章节关卡!$D$4:$AA$123,掉落填表!B1455-4000,(掉落填表!E1455-1)*4+2)</f>
        <v>1603017</v>
      </c>
      <c r="H1455" s="18">
        <f t="shared" si="68"/>
        <v>1</v>
      </c>
      <c r="L1455" s="18">
        <f>INDEX(章节关卡!$D$4:$AA$123,掉落填表!B1455-4000,(掉落填表!E1455-1)*4+4)*$Y$4</f>
        <v>0.2</v>
      </c>
      <c r="P1455" s="18">
        <f t="shared" si="66"/>
        <v>41100006</v>
      </c>
      <c r="Q1455" s="18" t="str">
        <f>G1455&amp;"#"&amp;H1455&amp;"#"&amp;VLOOKUP(G1455,章节关卡!$AN$3:$AO$36,2,FALSE)</f>
        <v>1603017#1#16</v>
      </c>
    </row>
    <row r="1456" spans="1:17" ht="17.100000000000001" customHeight="1" x14ac:dyDescent="0.2">
      <c r="A1456" s="14">
        <v>1453</v>
      </c>
      <c r="B1456" s="14">
        <v>4111</v>
      </c>
      <c r="C1456" s="14" t="s">
        <v>2434</v>
      </c>
      <c r="D1456" s="14" t="s">
        <v>968</v>
      </c>
      <c r="E1456" s="14">
        <v>1</v>
      </c>
      <c r="F1456" s="18">
        <f t="shared" si="67"/>
        <v>10000</v>
      </c>
      <c r="G1456" s="18">
        <f>INDEX(章节关卡!$D$4:$AA$123,掉落填表!B1456-4000,(掉落填表!E1456-1)*4+2)</f>
        <v>1401002</v>
      </c>
      <c r="H1456" s="18">
        <f t="shared" si="68"/>
        <v>500</v>
      </c>
      <c r="L1456" s="18">
        <f>INDEX(章节关卡!$D$4:$AA$123,掉落填表!B1456-4000,(掉落填表!E1456-1)*4+4)*$Y$4</f>
        <v>500</v>
      </c>
      <c r="P1456" s="18">
        <f t="shared" si="66"/>
        <v>41110001</v>
      </c>
      <c r="Q1456" s="18" t="str">
        <f>G1456&amp;"#"&amp;H1456&amp;"#"&amp;VLOOKUP(G1456,章节关卡!$AN$3:$AO$36,2,FALSE)</f>
        <v>1401002#500#14</v>
      </c>
    </row>
    <row r="1457" spans="1:17" ht="17.100000000000001" customHeight="1" x14ac:dyDescent="0.2">
      <c r="A1457" s="14">
        <v>1454</v>
      </c>
      <c r="B1457" s="14">
        <v>4111</v>
      </c>
      <c r="C1457" s="14" t="s">
        <v>2435</v>
      </c>
      <c r="D1457" s="14" t="s">
        <v>968</v>
      </c>
      <c r="E1457" s="14">
        <v>2</v>
      </c>
      <c r="F1457" s="18">
        <f t="shared" si="67"/>
        <v>10000</v>
      </c>
      <c r="G1457" s="18">
        <f>INDEX(章节关卡!$D$4:$AA$123,掉落填表!B1457-4000,(掉落填表!E1457-1)*4+2)</f>
        <v>1401003</v>
      </c>
      <c r="H1457" s="18">
        <f t="shared" si="68"/>
        <v>120</v>
      </c>
      <c r="L1457" s="18">
        <f>INDEX(章节关卡!$D$4:$AA$123,掉落填表!B1457-4000,(掉落填表!E1457-1)*4+4)*$Y$4</f>
        <v>120</v>
      </c>
      <c r="P1457" s="18">
        <f t="shared" si="66"/>
        <v>41110002</v>
      </c>
      <c r="Q1457" s="18" t="str">
        <f>G1457&amp;"#"&amp;H1457&amp;"#"&amp;VLOOKUP(G1457,章节关卡!$AN$3:$AO$36,2,FALSE)</f>
        <v>1401003#120#14</v>
      </c>
    </row>
    <row r="1458" spans="1:17" ht="17.100000000000001" customHeight="1" x14ac:dyDescent="0.2">
      <c r="A1458" s="14">
        <v>1455</v>
      </c>
      <c r="B1458" s="14">
        <v>4111</v>
      </c>
      <c r="C1458" s="14" t="s">
        <v>2436</v>
      </c>
      <c r="D1458" s="14" t="s">
        <v>968</v>
      </c>
      <c r="E1458" s="14">
        <v>3</v>
      </c>
      <c r="F1458" s="18">
        <f t="shared" si="67"/>
        <v>10000</v>
      </c>
      <c r="G1458" s="18">
        <f>INDEX(章节关卡!$D$4:$AA$123,掉落填表!B1458-4000,(掉落填表!E1458-1)*4+2)</f>
        <v>1603006</v>
      </c>
      <c r="H1458" s="18">
        <f t="shared" si="68"/>
        <v>10</v>
      </c>
      <c r="L1458" s="18">
        <f>INDEX(章节关卡!$D$4:$AA$123,掉落填表!B1458-4000,(掉落填表!E1458-1)*4+4)*$Y$4</f>
        <v>10</v>
      </c>
      <c r="P1458" s="18">
        <f t="shared" si="66"/>
        <v>41110003</v>
      </c>
      <c r="Q1458" s="18" t="str">
        <f>G1458&amp;"#"&amp;H1458&amp;"#"&amp;VLOOKUP(G1458,章节关卡!$AN$3:$AO$36,2,FALSE)</f>
        <v>1603006#10#16</v>
      </c>
    </row>
    <row r="1459" spans="1:17" ht="17.100000000000001" customHeight="1" x14ac:dyDescent="0.2">
      <c r="A1459" s="14">
        <v>1456</v>
      </c>
      <c r="B1459" s="14">
        <v>4111</v>
      </c>
      <c r="C1459" s="14" t="s">
        <v>2437</v>
      </c>
      <c r="D1459" s="14" t="s">
        <v>968</v>
      </c>
      <c r="E1459" s="14">
        <v>4</v>
      </c>
      <c r="F1459" s="18">
        <f t="shared" si="67"/>
        <v>10000</v>
      </c>
      <c r="G1459" s="18">
        <f>INDEX(章节关卡!$D$4:$AA$123,掉落填表!B1459-4000,(掉落填表!E1459-1)*4+2)</f>
        <v>1603008</v>
      </c>
      <c r="H1459" s="18">
        <f t="shared" si="68"/>
        <v>1</v>
      </c>
      <c r="L1459" s="18">
        <f>INDEX(章节关卡!$D$4:$AA$123,掉落填表!B1459-4000,(掉落填表!E1459-1)*4+4)*$Y$4</f>
        <v>1</v>
      </c>
      <c r="P1459" s="18">
        <f t="shared" si="66"/>
        <v>41110004</v>
      </c>
      <c r="Q1459" s="18" t="str">
        <f>G1459&amp;"#"&amp;H1459&amp;"#"&amp;VLOOKUP(G1459,章节关卡!$AN$3:$AO$36,2,FALSE)</f>
        <v>1603008#1#16</v>
      </c>
    </row>
    <row r="1460" spans="1:17" ht="17.100000000000001" customHeight="1" x14ac:dyDescent="0.2">
      <c r="A1460" s="14">
        <v>1457</v>
      </c>
      <c r="B1460" s="14">
        <v>4111</v>
      </c>
      <c r="C1460" s="14" t="s">
        <v>2438</v>
      </c>
      <c r="D1460" s="14" t="s">
        <v>968</v>
      </c>
      <c r="E1460" s="14">
        <v>5</v>
      </c>
      <c r="F1460" s="18">
        <f t="shared" si="67"/>
        <v>2000</v>
      </c>
      <c r="G1460" s="18">
        <f>INDEX(章节关卡!$D$4:$AA$123,掉落填表!B1460-4000,(掉落填表!E1460-1)*4+2)</f>
        <v>1603018</v>
      </c>
      <c r="H1460" s="18">
        <f t="shared" si="68"/>
        <v>1</v>
      </c>
      <c r="L1460" s="18">
        <f>INDEX(章节关卡!$D$4:$AA$123,掉落填表!B1460-4000,(掉落填表!E1460-1)*4+4)*$Y$4</f>
        <v>0.2</v>
      </c>
      <c r="P1460" s="18">
        <f t="shared" si="66"/>
        <v>41110005</v>
      </c>
      <c r="Q1460" s="18" t="str">
        <f>G1460&amp;"#"&amp;H1460&amp;"#"&amp;VLOOKUP(G1460,章节关卡!$AN$3:$AO$36,2,FALSE)</f>
        <v>1603018#1#16</v>
      </c>
    </row>
    <row r="1461" spans="1:17" ht="17.100000000000001" customHeight="1" x14ac:dyDescent="0.2">
      <c r="A1461" s="14">
        <v>1458</v>
      </c>
      <c r="B1461" s="14">
        <v>4111</v>
      </c>
      <c r="C1461" s="14" t="s">
        <v>2439</v>
      </c>
      <c r="D1461" s="14" t="s">
        <v>968</v>
      </c>
      <c r="E1461" s="14">
        <v>6</v>
      </c>
      <c r="F1461" s="18">
        <f t="shared" si="67"/>
        <v>2000</v>
      </c>
      <c r="G1461" s="18">
        <f>INDEX(章节关卡!$D$4:$AA$123,掉落填表!B1461-4000,(掉落填表!E1461-1)*4+2)</f>
        <v>1603017</v>
      </c>
      <c r="H1461" s="18">
        <f t="shared" si="68"/>
        <v>1</v>
      </c>
      <c r="L1461" s="18">
        <f>INDEX(章节关卡!$D$4:$AA$123,掉落填表!B1461-4000,(掉落填表!E1461-1)*4+4)*$Y$4</f>
        <v>0.2</v>
      </c>
      <c r="P1461" s="18">
        <f t="shared" si="66"/>
        <v>41110006</v>
      </c>
      <c r="Q1461" s="18" t="str">
        <f>G1461&amp;"#"&amp;H1461&amp;"#"&amp;VLOOKUP(G1461,章节关卡!$AN$3:$AO$36,2,FALSE)</f>
        <v>1603017#1#16</v>
      </c>
    </row>
    <row r="1462" spans="1:17" ht="17.100000000000001" customHeight="1" x14ac:dyDescent="0.2">
      <c r="A1462" s="14">
        <v>1459</v>
      </c>
      <c r="B1462" s="14">
        <v>4112</v>
      </c>
      <c r="C1462" s="14" t="s">
        <v>2440</v>
      </c>
      <c r="D1462" s="14" t="s">
        <v>968</v>
      </c>
      <c r="E1462" s="14">
        <v>1</v>
      </c>
      <c r="F1462" s="18">
        <f t="shared" si="67"/>
        <v>10000</v>
      </c>
      <c r="G1462" s="18">
        <f>INDEX(章节关卡!$D$4:$AA$123,掉落填表!B1462-4000,(掉落填表!E1462-1)*4+2)</f>
        <v>1401002</v>
      </c>
      <c r="H1462" s="18">
        <f t="shared" si="68"/>
        <v>500</v>
      </c>
      <c r="L1462" s="18">
        <f>INDEX(章节关卡!$D$4:$AA$123,掉落填表!B1462-4000,(掉落填表!E1462-1)*4+4)*$Y$4</f>
        <v>500</v>
      </c>
      <c r="P1462" s="18">
        <f t="shared" si="66"/>
        <v>41120001</v>
      </c>
      <c r="Q1462" s="18" t="str">
        <f>G1462&amp;"#"&amp;H1462&amp;"#"&amp;VLOOKUP(G1462,章节关卡!$AN$3:$AO$36,2,FALSE)</f>
        <v>1401002#500#14</v>
      </c>
    </row>
    <row r="1463" spans="1:17" ht="17.100000000000001" customHeight="1" x14ac:dyDescent="0.2">
      <c r="A1463" s="14">
        <v>1460</v>
      </c>
      <c r="B1463" s="14">
        <v>4112</v>
      </c>
      <c r="C1463" s="14" t="s">
        <v>2441</v>
      </c>
      <c r="D1463" s="14" t="s">
        <v>968</v>
      </c>
      <c r="E1463" s="14">
        <v>2</v>
      </c>
      <c r="F1463" s="18">
        <f t="shared" si="67"/>
        <v>10000</v>
      </c>
      <c r="G1463" s="18">
        <f>INDEX(章节关卡!$D$4:$AA$123,掉落填表!B1463-4000,(掉落填表!E1463-1)*4+2)</f>
        <v>1401004</v>
      </c>
      <c r="H1463" s="18">
        <f t="shared" si="68"/>
        <v>120</v>
      </c>
      <c r="L1463" s="18">
        <f>INDEX(章节关卡!$D$4:$AA$123,掉落填表!B1463-4000,(掉落填表!E1463-1)*4+4)*$Y$4</f>
        <v>120</v>
      </c>
      <c r="P1463" s="18">
        <f t="shared" si="66"/>
        <v>41120002</v>
      </c>
      <c r="Q1463" s="18" t="str">
        <f>G1463&amp;"#"&amp;H1463&amp;"#"&amp;VLOOKUP(G1463,章节关卡!$AN$3:$AO$36,2,FALSE)</f>
        <v>1401004#120#14</v>
      </c>
    </row>
    <row r="1464" spans="1:17" ht="17.100000000000001" customHeight="1" x14ac:dyDescent="0.2">
      <c r="A1464" s="14">
        <v>1461</v>
      </c>
      <c r="B1464" s="14">
        <v>4112</v>
      </c>
      <c r="C1464" s="14" t="s">
        <v>2442</v>
      </c>
      <c r="D1464" s="14" t="s">
        <v>968</v>
      </c>
      <c r="E1464" s="14">
        <v>3</v>
      </c>
      <c r="F1464" s="18">
        <f t="shared" si="67"/>
        <v>10000</v>
      </c>
      <c r="G1464" s="18">
        <f>INDEX(章节关卡!$D$4:$AA$123,掉落填表!B1464-4000,(掉落填表!E1464-1)*4+2)</f>
        <v>1603003</v>
      </c>
      <c r="H1464" s="18">
        <f t="shared" si="68"/>
        <v>10</v>
      </c>
      <c r="L1464" s="18">
        <f>INDEX(章节关卡!$D$4:$AA$123,掉落填表!B1464-4000,(掉落填表!E1464-1)*4+4)*$Y$4</f>
        <v>10</v>
      </c>
      <c r="P1464" s="18">
        <f t="shared" si="66"/>
        <v>41120003</v>
      </c>
      <c r="Q1464" s="18" t="str">
        <f>G1464&amp;"#"&amp;H1464&amp;"#"&amp;VLOOKUP(G1464,章节关卡!$AN$3:$AO$36,2,FALSE)</f>
        <v>1603003#10#16</v>
      </c>
    </row>
    <row r="1465" spans="1:17" ht="17.100000000000001" customHeight="1" x14ac:dyDescent="0.2">
      <c r="A1465" s="14">
        <v>1462</v>
      </c>
      <c r="B1465" s="14">
        <v>4112</v>
      </c>
      <c r="C1465" s="14" t="s">
        <v>2443</v>
      </c>
      <c r="D1465" s="14" t="s">
        <v>968</v>
      </c>
      <c r="E1465" s="14">
        <v>4</v>
      </c>
      <c r="F1465" s="18">
        <f t="shared" si="67"/>
        <v>10000</v>
      </c>
      <c r="G1465" s="18">
        <f>INDEX(章节关卡!$D$4:$AA$123,掉落填表!B1465-4000,(掉落填表!E1465-1)*4+2)</f>
        <v>1603010</v>
      </c>
      <c r="H1465" s="18">
        <f t="shared" si="68"/>
        <v>1</v>
      </c>
      <c r="L1465" s="18">
        <f>INDEX(章节关卡!$D$4:$AA$123,掉落填表!B1465-4000,(掉落填表!E1465-1)*4+4)*$Y$4</f>
        <v>1</v>
      </c>
      <c r="P1465" s="18">
        <f t="shared" si="66"/>
        <v>41120004</v>
      </c>
      <c r="Q1465" s="18" t="str">
        <f>G1465&amp;"#"&amp;H1465&amp;"#"&amp;VLOOKUP(G1465,章节关卡!$AN$3:$AO$36,2,FALSE)</f>
        <v>1603010#1#16</v>
      </c>
    </row>
    <row r="1466" spans="1:17" ht="17.100000000000001" customHeight="1" x14ac:dyDescent="0.2">
      <c r="A1466" s="14">
        <v>1463</v>
      </c>
      <c r="B1466" s="14">
        <v>4112</v>
      </c>
      <c r="C1466" s="14" t="s">
        <v>2444</v>
      </c>
      <c r="D1466" s="14" t="s">
        <v>968</v>
      </c>
      <c r="E1466" s="14">
        <v>5</v>
      </c>
      <c r="F1466" s="18">
        <f t="shared" si="67"/>
        <v>2000</v>
      </c>
      <c r="G1466" s="18">
        <f>INDEX(章节关卡!$D$4:$AA$123,掉落填表!B1466-4000,(掉落填表!E1466-1)*4+2)</f>
        <v>1603019</v>
      </c>
      <c r="H1466" s="18">
        <f t="shared" si="68"/>
        <v>1</v>
      </c>
      <c r="L1466" s="18">
        <f>INDEX(章节关卡!$D$4:$AA$123,掉落填表!B1466-4000,(掉落填表!E1466-1)*4+4)*$Y$4</f>
        <v>0.2</v>
      </c>
      <c r="P1466" s="18">
        <f t="shared" si="66"/>
        <v>41120005</v>
      </c>
      <c r="Q1466" s="18" t="str">
        <f>G1466&amp;"#"&amp;H1466&amp;"#"&amp;VLOOKUP(G1466,章节关卡!$AN$3:$AO$36,2,FALSE)</f>
        <v>1603019#1#16</v>
      </c>
    </row>
    <row r="1467" spans="1:17" ht="17.100000000000001" customHeight="1" x14ac:dyDescent="0.2">
      <c r="A1467" s="14">
        <v>1464</v>
      </c>
      <c r="B1467" s="14">
        <v>4112</v>
      </c>
      <c r="C1467" s="14" t="s">
        <v>2445</v>
      </c>
      <c r="D1467" s="14" t="s">
        <v>968</v>
      </c>
      <c r="E1467" s="14">
        <v>6</v>
      </c>
      <c r="F1467" s="18">
        <f t="shared" si="67"/>
        <v>2000</v>
      </c>
      <c r="G1467" s="18">
        <f>INDEX(章节关卡!$D$4:$AA$123,掉落填表!B1467-4000,(掉落填表!E1467-1)*4+2)</f>
        <v>1603017</v>
      </c>
      <c r="H1467" s="18">
        <f t="shared" si="68"/>
        <v>1</v>
      </c>
      <c r="L1467" s="18">
        <f>INDEX(章节关卡!$D$4:$AA$123,掉落填表!B1467-4000,(掉落填表!E1467-1)*4+4)*$Y$4</f>
        <v>0.2</v>
      </c>
      <c r="P1467" s="18">
        <f t="shared" si="66"/>
        <v>41120006</v>
      </c>
      <c r="Q1467" s="18" t="str">
        <f>G1467&amp;"#"&amp;H1467&amp;"#"&amp;VLOOKUP(G1467,章节关卡!$AN$3:$AO$36,2,FALSE)</f>
        <v>1603017#1#16</v>
      </c>
    </row>
    <row r="1468" spans="1:17" ht="17.100000000000001" customHeight="1" x14ac:dyDescent="0.2">
      <c r="A1468" s="14">
        <v>1465</v>
      </c>
      <c r="B1468" s="14">
        <v>4113</v>
      </c>
      <c r="C1468" s="14" t="s">
        <v>2446</v>
      </c>
      <c r="D1468" s="14" t="s">
        <v>968</v>
      </c>
      <c r="E1468" s="14">
        <v>1</v>
      </c>
      <c r="F1468" s="18">
        <f t="shared" si="67"/>
        <v>10000</v>
      </c>
      <c r="G1468" s="18">
        <f>INDEX(章节关卡!$D$4:$AA$123,掉落填表!B1468-4000,(掉落填表!E1468-1)*4+2)</f>
        <v>1401002</v>
      </c>
      <c r="H1468" s="18">
        <f t="shared" si="68"/>
        <v>500</v>
      </c>
      <c r="L1468" s="18">
        <f>INDEX(章节关卡!$D$4:$AA$123,掉落填表!B1468-4000,(掉落填表!E1468-1)*4+4)*$Y$4</f>
        <v>500</v>
      </c>
      <c r="P1468" s="18">
        <f t="shared" si="66"/>
        <v>41130001</v>
      </c>
      <c r="Q1468" s="18" t="str">
        <f>G1468&amp;"#"&amp;H1468&amp;"#"&amp;VLOOKUP(G1468,章节关卡!$AN$3:$AO$36,2,FALSE)</f>
        <v>1401002#500#14</v>
      </c>
    </row>
    <row r="1469" spans="1:17" ht="17.100000000000001" customHeight="1" x14ac:dyDescent="0.2">
      <c r="A1469" s="14">
        <v>1466</v>
      </c>
      <c r="B1469" s="14">
        <v>4113</v>
      </c>
      <c r="C1469" s="14" t="s">
        <v>2447</v>
      </c>
      <c r="D1469" s="14" t="s">
        <v>968</v>
      </c>
      <c r="E1469" s="14">
        <v>2</v>
      </c>
      <c r="F1469" s="18">
        <f t="shared" si="67"/>
        <v>10000</v>
      </c>
      <c r="G1469" s="18">
        <f>INDEX(章节关卡!$D$4:$AA$123,掉落填表!B1469-4000,(掉落填表!E1469-1)*4+2)</f>
        <v>1603008</v>
      </c>
      <c r="H1469" s="18">
        <f t="shared" si="68"/>
        <v>1</v>
      </c>
      <c r="L1469" s="18">
        <f>INDEX(章节关卡!$D$4:$AA$123,掉落填表!B1469-4000,(掉落填表!E1469-1)*4+4)*$Y$4</f>
        <v>1</v>
      </c>
      <c r="P1469" s="18">
        <f t="shared" si="66"/>
        <v>41130002</v>
      </c>
      <c r="Q1469" s="18" t="str">
        <f>G1469&amp;"#"&amp;H1469&amp;"#"&amp;VLOOKUP(G1469,章节关卡!$AN$3:$AO$36,2,FALSE)</f>
        <v>1603008#1#16</v>
      </c>
    </row>
    <row r="1470" spans="1:17" ht="17.100000000000001" customHeight="1" x14ac:dyDescent="0.2">
      <c r="A1470" s="14">
        <v>1467</v>
      </c>
      <c r="B1470" s="14">
        <v>4113</v>
      </c>
      <c r="C1470" s="14" t="s">
        <v>2448</v>
      </c>
      <c r="D1470" s="14" t="s">
        <v>968</v>
      </c>
      <c r="E1470" s="14">
        <v>3</v>
      </c>
      <c r="F1470" s="18">
        <f t="shared" si="67"/>
        <v>10000</v>
      </c>
      <c r="G1470" s="18">
        <f>INDEX(章节关卡!$D$4:$AA$123,掉落填表!B1470-4000,(掉落填表!E1470-1)*4+2)</f>
        <v>1603010</v>
      </c>
      <c r="H1470" s="18">
        <f t="shared" si="68"/>
        <v>1</v>
      </c>
      <c r="L1470" s="18">
        <f>INDEX(章节关卡!$D$4:$AA$123,掉落填表!B1470-4000,(掉落填表!E1470-1)*4+4)*$Y$4</f>
        <v>1</v>
      </c>
      <c r="P1470" s="18">
        <f t="shared" si="66"/>
        <v>41130003</v>
      </c>
      <c r="Q1470" s="18" t="str">
        <f>G1470&amp;"#"&amp;H1470&amp;"#"&amp;VLOOKUP(G1470,章节关卡!$AN$3:$AO$36,2,FALSE)</f>
        <v>1603010#1#16</v>
      </c>
    </row>
    <row r="1471" spans="1:17" ht="17.100000000000001" customHeight="1" x14ac:dyDescent="0.2">
      <c r="A1471" s="14">
        <v>1468</v>
      </c>
      <c r="B1471" s="14">
        <v>4113</v>
      </c>
      <c r="C1471" s="14" t="s">
        <v>2449</v>
      </c>
      <c r="D1471" s="14" t="s">
        <v>968</v>
      </c>
      <c r="E1471" s="14">
        <v>4</v>
      </c>
      <c r="F1471" s="18">
        <f t="shared" si="67"/>
        <v>10000</v>
      </c>
      <c r="G1471" s="18">
        <f>INDEX(章节关卡!$D$4:$AA$123,掉落填表!B1471-4000,(掉落填表!E1471-1)*4+2)</f>
        <v>1603012</v>
      </c>
      <c r="H1471" s="18">
        <f t="shared" si="68"/>
        <v>1</v>
      </c>
      <c r="L1471" s="18">
        <f>INDEX(章节关卡!$D$4:$AA$123,掉落填表!B1471-4000,(掉落填表!E1471-1)*4+4)*$Y$4</f>
        <v>1</v>
      </c>
      <c r="P1471" s="18">
        <f t="shared" si="66"/>
        <v>41130004</v>
      </c>
      <c r="Q1471" s="18" t="str">
        <f>G1471&amp;"#"&amp;H1471&amp;"#"&amp;VLOOKUP(G1471,章节关卡!$AN$3:$AO$36,2,FALSE)</f>
        <v>1603012#1#16</v>
      </c>
    </row>
    <row r="1472" spans="1:17" ht="17.100000000000001" customHeight="1" x14ac:dyDescent="0.2">
      <c r="A1472" s="14">
        <v>1469</v>
      </c>
      <c r="B1472" s="14">
        <v>4113</v>
      </c>
      <c r="C1472" s="14" t="s">
        <v>2450</v>
      </c>
      <c r="D1472" s="14" t="s">
        <v>968</v>
      </c>
      <c r="E1472" s="14">
        <v>5</v>
      </c>
      <c r="F1472" s="18">
        <f t="shared" si="67"/>
        <v>2000</v>
      </c>
      <c r="G1472" s="18">
        <f>INDEX(章节关卡!$D$4:$AA$123,掉落填表!B1472-4000,(掉落填表!E1472-1)*4+2)</f>
        <v>1603020</v>
      </c>
      <c r="H1472" s="18">
        <f t="shared" si="68"/>
        <v>1</v>
      </c>
      <c r="L1472" s="18">
        <f>INDEX(章节关卡!$D$4:$AA$123,掉落填表!B1472-4000,(掉落填表!E1472-1)*4+4)*$Y$4</f>
        <v>0.2</v>
      </c>
      <c r="P1472" s="18">
        <f t="shared" si="66"/>
        <v>41130005</v>
      </c>
      <c r="Q1472" s="18" t="str">
        <f>G1472&amp;"#"&amp;H1472&amp;"#"&amp;VLOOKUP(G1472,章节关卡!$AN$3:$AO$36,2,FALSE)</f>
        <v>1603020#1#16</v>
      </c>
    </row>
    <row r="1473" spans="1:17" ht="17.100000000000001" customHeight="1" x14ac:dyDescent="0.2">
      <c r="A1473" s="14">
        <v>1470</v>
      </c>
      <c r="B1473" s="14">
        <v>4113</v>
      </c>
      <c r="C1473" s="14" t="s">
        <v>2451</v>
      </c>
      <c r="D1473" s="14" t="s">
        <v>968</v>
      </c>
      <c r="E1473" s="14">
        <v>6</v>
      </c>
      <c r="F1473" s="18">
        <f t="shared" si="67"/>
        <v>2000</v>
      </c>
      <c r="G1473" s="18">
        <f>INDEX(章节关卡!$D$4:$AA$123,掉落填表!B1473-4000,(掉落填表!E1473-1)*4+2)</f>
        <v>1603017</v>
      </c>
      <c r="H1473" s="18">
        <f t="shared" si="68"/>
        <v>1</v>
      </c>
      <c r="L1473" s="18">
        <f>INDEX(章节关卡!$D$4:$AA$123,掉落填表!B1473-4000,(掉落填表!E1473-1)*4+4)*$Y$4</f>
        <v>0.2</v>
      </c>
      <c r="P1473" s="18">
        <f t="shared" si="66"/>
        <v>41130006</v>
      </c>
      <c r="Q1473" s="18" t="str">
        <f>G1473&amp;"#"&amp;H1473&amp;"#"&amp;VLOOKUP(G1473,章节关卡!$AN$3:$AO$36,2,FALSE)</f>
        <v>1603017#1#16</v>
      </c>
    </row>
    <row r="1474" spans="1:17" ht="17.100000000000001" customHeight="1" x14ac:dyDescent="0.2">
      <c r="A1474" s="14">
        <v>1471</v>
      </c>
      <c r="B1474" s="14">
        <v>4114</v>
      </c>
      <c r="C1474" s="14" t="s">
        <v>2452</v>
      </c>
      <c r="D1474" s="14" t="s">
        <v>968</v>
      </c>
      <c r="E1474" s="14">
        <v>1</v>
      </c>
      <c r="F1474" s="18">
        <f t="shared" si="67"/>
        <v>10000</v>
      </c>
      <c r="G1474" s="18">
        <f>INDEX(章节关卡!$D$4:$AA$123,掉落填表!B1474-4000,(掉落填表!E1474-1)*4+2)</f>
        <v>1401002</v>
      </c>
      <c r="H1474" s="18">
        <f t="shared" si="68"/>
        <v>500</v>
      </c>
      <c r="L1474" s="18">
        <f>INDEX(章节关卡!$D$4:$AA$123,掉落填表!B1474-4000,(掉落填表!E1474-1)*4+4)*$Y$4</f>
        <v>500</v>
      </c>
      <c r="P1474" s="18">
        <f t="shared" si="66"/>
        <v>41140001</v>
      </c>
      <c r="Q1474" s="18" t="str">
        <f>G1474&amp;"#"&amp;H1474&amp;"#"&amp;VLOOKUP(G1474,章节关卡!$AN$3:$AO$36,2,FALSE)</f>
        <v>1401002#500#14</v>
      </c>
    </row>
    <row r="1475" spans="1:17" ht="17.100000000000001" customHeight="1" x14ac:dyDescent="0.2">
      <c r="A1475" s="14">
        <v>1472</v>
      </c>
      <c r="B1475" s="14">
        <v>4114</v>
      </c>
      <c r="C1475" s="14" t="s">
        <v>2453</v>
      </c>
      <c r="D1475" s="14" t="s">
        <v>968</v>
      </c>
      <c r="E1475" s="14">
        <v>2</v>
      </c>
      <c r="F1475" s="18">
        <f t="shared" si="67"/>
        <v>10000</v>
      </c>
      <c r="G1475" s="18">
        <f>INDEX(章节关卡!$D$4:$AA$123,掉落填表!B1475-4000,(掉落填表!E1475-1)*4+2)</f>
        <v>1401003</v>
      </c>
      <c r="H1475" s="18">
        <f t="shared" si="68"/>
        <v>120</v>
      </c>
      <c r="L1475" s="18">
        <f>INDEX(章节关卡!$D$4:$AA$123,掉落填表!B1475-4000,(掉落填表!E1475-1)*4+4)*$Y$4</f>
        <v>120</v>
      </c>
      <c r="P1475" s="18">
        <f t="shared" si="66"/>
        <v>41140002</v>
      </c>
      <c r="Q1475" s="18" t="str">
        <f>G1475&amp;"#"&amp;H1475&amp;"#"&amp;VLOOKUP(G1475,章节关卡!$AN$3:$AO$36,2,FALSE)</f>
        <v>1401003#120#14</v>
      </c>
    </row>
    <row r="1476" spans="1:17" ht="17.100000000000001" customHeight="1" x14ac:dyDescent="0.2">
      <c r="A1476" s="14">
        <v>1473</v>
      </c>
      <c r="B1476" s="14">
        <v>4114</v>
      </c>
      <c r="C1476" s="14" t="s">
        <v>2454</v>
      </c>
      <c r="D1476" s="14" t="s">
        <v>968</v>
      </c>
      <c r="E1476" s="14">
        <v>3</v>
      </c>
      <c r="F1476" s="18">
        <f t="shared" si="67"/>
        <v>10000</v>
      </c>
      <c r="G1476" s="18">
        <f>INDEX(章节关卡!$D$4:$AA$123,掉落填表!B1476-4000,(掉落填表!E1476-1)*4+2)</f>
        <v>1603006</v>
      </c>
      <c r="H1476" s="18">
        <f t="shared" si="68"/>
        <v>10</v>
      </c>
      <c r="L1476" s="18">
        <f>INDEX(章节关卡!$D$4:$AA$123,掉落填表!B1476-4000,(掉落填表!E1476-1)*4+4)*$Y$4</f>
        <v>10</v>
      </c>
      <c r="P1476" s="18">
        <f t="shared" ref="P1476:P1539" si="69">B1476*10000+E1476</f>
        <v>41140003</v>
      </c>
      <c r="Q1476" s="18" t="str">
        <f>G1476&amp;"#"&amp;H1476&amp;"#"&amp;VLOOKUP(G1476,章节关卡!$AN$3:$AO$36,2,FALSE)</f>
        <v>1603006#10#16</v>
      </c>
    </row>
    <row r="1477" spans="1:17" ht="17.100000000000001" customHeight="1" x14ac:dyDescent="0.2">
      <c r="A1477" s="14">
        <v>1474</v>
      </c>
      <c r="B1477" s="14">
        <v>4114</v>
      </c>
      <c r="C1477" s="14" t="s">
        <v>2455</v>
      </c>
      <c r="D1477" s="14" t="s">
        <v>968</v>
      </c>
      <c r="E1477" s="14">
        <v>4</v>
      </c>
      <c r="F1477" s="18">
        <f t="shared" ref="F1477:F1540" si="70">IF(L1477&lt;1,INT(L1477*10000),10000)</f>
        <v>10000</v>
      </c>
      <c r="G1477" s="18">
        <f>INDEX(章节关卡!$D$4:$AA$123,掉落填表!B1477-4000,(掉落填表!E1477-1)*4+2)</f>
        <v>1603014</v>
      </c>
      <c r="H1477" s="18">
        <f t="shared" ref="H1477:H1540" si="71">IF(F1477&lt;10000,1,INT(L1477))</f>
        <v>1</v>
      </c>
      <c r="L1477" s="18">
        <f>INDEX(章节关卡!$D$4:$AA$123,掉落填表!B1477-4000,(掉落填表!E1477-1)*4+4)*$Y$4</f>
        <v>1</v>
      </c>
      <c r="P1477" s="18">
        <f t="shared" si="69"/>
        <v>41140004</v>
      </c>
      <c r="Q1477" s="18" t="str">
        <f>G1477&amp;"#"&amp;H1477&amp;"#"&amp;VLOOKUP(G1477,章节关卡!$AN$3:$AO$36,2,FALSE)</f>
        <v>1603014#1#16</v>
      </c>
    </row>
    <row r="1478" spans="1:17" ht="17.100000000000001" customHeight="1" x14ac:dyDescent="0.2">
      <c r="A1478" s="14">
        <v>1475</v>
      </c>
      <c r="B1478" s="14">
        <v>4114</v>
      </c>
      <c r="C1478" s="14" t="s">
        <v>2456</v>
      </c>
      <c r="D1478" s="14" t="s">
        <v>968</v>
      </c>
      <c r="E1478" s="14">
        <v>5</v>
      </c>
      <c r="F1478" s="18">
        <f t="shared" si="70"/>
        <v>2000</v>
      </c>
      <c r="G1478" s="18">
        <f>INDEX(章节关卡!$D$4:$AA$123,掉落填表!B1478-4000,(掉落填表!E1478-1)*4+2)</f>
        <v>1603021</v>
      </c>
      <c r="H1478" s="18">
        <f t="shared" si="71"/>
        <v>1</v>
      </c>
      <c r="L1478" s="18">
        <f>INDEX(章节关卡!$D$4:$AA$123,掉落填表!B1478-4000,(掉落填表!E1478-1)*4+4)*$Y$4</f>
        <v>0.2</v>
      </c>
      <c r="P1478" s="18">
        <f t="shared" si="69"/>
        <v>41140005</v>
      </c>
      <c r="Q1478" s="18" t="str">
        <f>G1478&amp;"#"&amp;H1478&amp;"#"&amp;VLOOKUP(G1478,章节关卡!$AN$3:$AO$36,2,FALSE)</f>
        <v>1603021#1#16</v>
      </c>
    </row>
    <row r="1479" spans="1:17" ht="17.100000000000001" customHeight="1" x14ac:dyDescent="0.2">
      <c r="A1479" s="14">
        <v>1476</v>
      </c>
      <c r="B1479" s="14">
        <v>4114</v>
      </c>
      <c r="C1479" s="14" t="s">
        <v>2457</v>
      </c>
      <c r="D1479" s="14" t="s">
        <v>968</v>
      </c>
      <c r="E1479" s="14">
        <v>6</v>
      </c>
      <c r="F1479" s="18">
        <f t="shared" si="70"/>
        <v>2000</v>
      </c>
      <c r="G1479" s="18">
        <f>INDEX(章节关卡!$D$4:$AA$123,掉落填表!B1479-4000,(掉落填表!E1479-1)*4+2)</f>
        <v>1603017</v>
      </c>
      <c r="H1479" s="18">
        <f t="shared" si="71"/>
        <v>1</v>
      </c>
      <c r="L1479" s="18">
        <f>INDEX(章节关卡!$D$4:$AA$123,掉落填表!B1479-4000,(掉落填表!E1479-1)*4+4)*$Y$4</f>
        <v>0.2</v>
      </c>
      <c r="P1479" s="18">
        <f t="shared" si="69"/>
        <v>41140006</v>
      </c>
      <c r="Q1479" s="18" t="str">
        <f>G1479&amp;"#"&amp;H1479&amp;"#"&amp;VLOOKUP(G1479,章节关卡!$AN$3:$AO$36,2,FALSE)</f>
        <v>1603017#1#16</v>
      </c>
    </row>
    <row r="1480" spans="1:17" ht="17.100000000000001" customHeight="1" x14ac:dyDescent="0.2">
      <c r="A1480" s="14">
        <v>1477</v>
      </c>
      <c r="B1480" s="14">
        <v>4115</v>
      </c>
      <c r="C1480" s="14" t="s">
        <v>2458</v>
      </c>
      <c r="D1480" s="14" t="s">
        <v>968</v>
      </c>
      <c r="E1480" s="14">
        <v>1</v>
      </c>
      <c r="F1480" s="18">
        <f t="shared" si="70"/>
        <v>10000</v>
      </c>
      <c r="G1480" s="18">
        <f>INDEX(章节关卡!$D$4:$AA$123,掉落填表!B1480-4000,(掉落填表!E1480-1)*4+2)</f>
        <v>1401002</v>
      </c>
      <c r="H1480" s="18">
        <f t="shared" si="71"/>
        <v>500</v>
      </c>
      <c r="L1480" s="18">
        <f>INDEX(章节关卡!$D$4:$AA$123,掉落填表!B1480-4000,(掉落填表!E1480-1)*4+4)*$Y$4</f>
        <v>500</v>
      </c>
      <c r="P1480" s="18">
        <f t="shared" si="69"/>
        <v>41150001</v>
      </c>
      <c r="Q1480" s="18" t="str">
        <f>G1480&amp;"#"&amp;H1480&amp;"#"&amp;VLOOKUP(G1480,章节关卡!$AN$3:$AO$36,2,FALSE)</f>
        <v>1401002#500#14</v>
      </c>
    </row>
    <row r="1481" spans="1:17" ht="17.100000000000001" customHeight="1" x14ac:dyDescent="0.2">
      <c r="A1481" s="14">
        <v>1478</v>
      </c>
      <c r="B1481" s="14">
        <v>4115</v>
      </c>
      <c r="C1481" s="14" t="s">
        <v>2459</v>
      </c>
      <c r="D1481" s="14" t="s">
        <v>968</v>
      </c>
      <c r="E1481" s="14">
        <v>2</v>
      </c>
      <c r="F1481" s="18">
        <f t="shared" si="70"/>
        <v>10000</v>
      </c>
      <c r="G1481" s="18">
        <f>INDEX(章节关卡!$D$4:$AA$123,掉落填表!B1481-4000,(掉落填表!E1481-1)*4+2)</f>
        <v>1401004</v>
      </c>
      <c r="H1481" s="18">
        <f t="shared" si="71"/>
        <v>120</v>
      </c>
      <c r="L1481" s="18">
        <f>INDEX(章节关卡!$D$4:$AA$123,掉落填表!B1481-4000,(掉落填表!E1481-1)*4+4)*$Y$4</f>
        <v>120</v>
      </c>
      <c r="P1481" s="18">
        <f t="shared" si="69"/>
        <v>41150002</v>
      </c>
      <c r="Q1481" s="18" t="str">
        <f>G1481&amp;"#"&amp;H1481&amp;"#"&amp;VLOOKUP(G1481,章节关卡!$AN$3:$AO$36,2,FALSE)</f>
        <v>1401004#120#14</v>
      </c>
    </row>
    <row r="1482" spans="1:17" ht="17.100000000000001" customHeight="1" x14ac:dyDescent="0.2">
      <c r="A1482" s="14">
        <v>1479</v>
      </c>
      <c r="B1482" s="14">
        <v>4115</v>
      </c>
      <c r="C1482" s="14" t="s">
        <v>2460</v>
      </c>
      <c r="D1482" s="14" t="s">
        <v>968</v>
      </c>
      <c r="E1482" s="14">
        <v>3</v>
      </c>
      <c r="F1482" s="18">
        <f t="shared" si="70"/>
        <v>10000</v>
      </c>
      <c r="G1482" s="18">
        <f>INDEX(章节关卡!$D$4:$AA$123,掉落填表!B1482-4000,(掉落填表!E1482-1)*4+2)</f>
        <v>1603003</v>
      </c>
      <c r="H1482" s="18">
        <f t="shared" si="71"/>
        <v>10</v>
      </c>
      <c r="L1482" s="18">
        <f>INDEX(章节关卡!$D$4:$AA$123,掉落填表!B1482-4000,(掉落填表!E1482-1)*4+4)*$Y$4</f>
        <v>10</v>
      </c>
      <c r="P1482" s="18">
        <f t="shared" si="69"/>
        <v>41150003</v>
      </c>
      <c r="Q1482" s="18" t="str">
        <f>G1482&amp;"#"&amp;H1482&amp;"#"&amp;VLOOKUP(G1482,章节关卡!$AN$3:$AO$36,2,FALSE)</f>
        <v>1603003#10#16</v>
      </c>
    </row>
    <row r="1483" spans="1:17" ht="17.100000000000001" customHeight="1" x14ac:dyDescent="0.2">
      <c r="A1483" s="14">
        <v>1480</v>
      </c>
      <c r="B1483" s="14">
        <v>4115</v>
      </c>
      <c r="C1483" s="14" t="s">
        <v>2461</v>
      </c>
      <c r="D1483" s="14" t="s">
        <v>968</v>
      </c>
      <c r="E1483" s="14">
        <v>4</v>
      </c>
      <c r="F1483" s="18">
        <f t="shared" si="70"/>
        <v>10000</v>
      </c>
      <c r="G1483" s="18">
        <f>INDEX(章节关卡!$D$4:$AA$123,掉落填表!B1483-4000,(掉落填表!E1483-1)*4+2)</f>
        <v>1603016</v>
      </c>
      <c r="H1483" s="18">
        <f t="shared" si="71"/>
        <v>1</v>
      </c>
      <c r="L1483" s="18">
        <f>INDEX(章节关卡!$D$4:$AA$123,掉落填表!B1483-4000,(掉落填表!E1483-1)*4+4)*$Y$4</f>
        <v>1</v>
      </c>
      <c r="P1483" s="18">
        <f t="shared" si="69"/>
        <v>41150004</v>
      </c>
      <c r="Q1483" s="18" t="str">
        <f>G1483&amp;"#"&amp;H1483&amp;"#"&amp;VLOOKUP(G1483,章节关卡!$AN$3:$AO$36,2,FALSE)</f>
        <v>1603016#1#16</v>
      </c>
    </row>
    <row r="1484" spans="1:17" ht="17.100000000000001" customHeight="1" x14ac:dyDescent="0.2">
      <c r="A1484" s="14">
        <v>1481</v>
      </c>
      <c r="B1484" s="14">
        <v>4115</v>
      </c>
      <c r="C1484" s="14" t="s">
        <v>2462</v>
      </c>
      <c r="D1484" s="14" t="s">
        <v>968</v>
      </c>
      <c r="E1484" s="14">
        <v>5</v>
      </c>
      <c r="F1484" s="18">
        <f t="shared" si="70"/>
        <v>2000</v>
      </c>
      <c r="G1484" s="18">
        <f>INDEX(章节关卡!$D$4:$AA$123,掉落填表!B1484-4000,(掉落填表!E1484-1)*4+2)</f>
        <v>1603022</v>
      </c>
      <c r="H1484" s="18">
        <f t="shared" si="71"/>
        <v>1</v>
      </c>
      <c r="L1484" s="18">
        <f>INDEX(章节关卡!$D$4:$AA$123,掉落填表!B1484-4000,(掉落填表!E1484-1)*4+4)*$Y$4</f>
        <v>0.2</v>
      </c>
      <c r="P1484" s="18">
        <f t="shared" si="69"/>
        <v>41150005</v>
      </c>
      <c r="Q1484" s="18" t="str">
        <f>G1484&amp;"#"&amp;H1484&amp;"#"&amp;VLOOKUP(G1484,章节关卡!$AN$3:$AO$36,2,FALSE)</f>
        <v>1603022#1#16</v>
      </c>
    </row>
    <row r="1485" spans="1:17" ht="17.100000000000001" customHeight="1" x14ac:dyDescent="0.2">
      <c r="A1485" s="14">
        <v>1482</v>
      </c>
      <c r="B1485" s="14">
        <v>4115</v>
      </c>
      <c r="C1485" s="14" t="s">
        <v>2463</v>
      </c>
      <c r="D1485" s="14" t="s">
        <v>968</v>
      </c>
      <c r="E1485" s="14">
        <v>6</v>
      </c>
      <c r="F1485" s="18">
        <f t="shared" si="70"/>
        <v>2000</v>
      </c>
      <c r="G1485" s="18">
        <f>INDEX(章节关卡!$D$4:$AA$123,掉落填表!B1485-4000,(掉落填表!E1485-1)*4+2)</f>
        <v>1603017</v>
      </c>
      <c r="H1485" s="18">
        <f t="shared" si="71"/>
        <v>1</v>
      </c>
      <c r="L1485" s="18">
        <f>INDEX(章节关卡!$D$4:$AA$123,掉落填表!B1485-4000,(掉落填表!E1485-1)*4+4)*$Y$4</f>
        <v>0.2</v>
      </c>
      <c r="P1485" s="18">
        <f t="shared" si="69"/>
        <v>41150006</v>
      </c>
      <c r="Q1485" s="18" t="str">
        <f>G1485&amp;"#"&amp;H1485&amp;"#"&amp;VLOOKUP(G1485,章节关卡!$AN$3:$AO$36,2,FALSE)</f>
        <v>1603017#1#16</v>
      </c>
    </row>
    <row r="1486" spans="1:17" ht="17.100000000000001" customHeight="1" x14ac:dyDescent="0.2">
      <c r="A1486" s="14">
        <v>1483</v>
      </c>
      <c r="B1486" s="14">
        <v>4116</v>
      </c>
      <c r="C1486" s="14" t="s">
        <v>2464</v>
      </c>
      <c r="D1486" s="14" t="s">
        <v>968</v>
      </c>
      <c r="E1486" s="14">
        <v>1</v>
      </c>
      <c r="F1486" s="18">
        <f t="shared" si="70"/>
        <v>10000</v>
      </c>
      <c r="G1486" s="18">
        <f>INDEX(章节关卡!$D$4:$AA$123,掉落填表!B1486-4000,(掉落填表!E1486-1)*4+2)</f>
        <v>1401002</v>
      </c>
      <c r="H1486" s="18">
        <f t="shared" si="71"/>
        <v>500</v>
      </c>
      <c r="L1486" s="18">
        <f>INDEX(章节关卡!$D$4:$AA$123,掉落填表!B1486-4000,(掉落填表!E1486-1)*4+4)*$Y$4</f>
        <v>500</v>
      </c>
      <c r="P1486" s="18">
        <f t="shared" si="69"/>
        <v>41160001</v>
      </c>
      <c r="Q1486" s="18" t="str">
        <f>G1486&amp;"#"&amp;H1486&amp;"#"&amp;VLOOKUP(G1486,章节关卡!$AN$3:$AO$36,2,FALSE)</f>
        <v>1401002#500#14</v>
      </c>
    </row>
    <row r="1487" spans="1:17" ht="17.100000000000001" customHeight="1" x14ac:dyDescent="0.2">
      <c r="A1487" s="14">
        <v>1484</v>
      </c>
      <c r="B1487" s="14">
        <v>4116</v>
      </c>
      <c r="C1487" s="14" t="s">
        <v>2465</v>
      </c>
      <c r="D1487" s="14" t="s">
        <v>968</v>
      </c>
      <c r="E1487" s="14">
        <v>2</v>
      </c>
      <c r="F1487" s="18">
        <f t="shared" si="70"/>
        <v>10000</v>
      </c>
      <c r="G1487" s="18">
        <f>INDEX(章节关卡!$D$4:$AA$123,掉落填表!B1487-4000,(掉落填表!E1487-1)*4+2)</f>
        <v>1401003</v>
      </c>
      <c r="H1487" s="18">
        <f t="shared" si="71"/>
        <v>120</v>
      </c>
      <c r="L1487" s="18">
        <f>INDEX(章节关卡!$D$4:$AA$123,掉落填表!B1487-4000,(掉落填表!E1487-1)*4+4)*$Y$4</f>
        <v>120</v>
      </c>
      <c r="P1487" s="18">
        <f t="shared" si="69"/>
        <v>41160002</v>
      </c>
      <c r="Q1487" s="18" t="str">
        <f>G1487&amp;"#"&amp;H1487&amp;"#"&amp;VLOOKUP(G1487,章节关卡!$AN$3:$AO$36,2,FALSE)</f>
        <v>1401003#120#14</v>
      </c>
    </row>
    <row r="1488" spans="1:17" ht="17.100000000000001" customHeight="1" x14ac:dyDescent="0.2">
      <c r="A1488" s="14">
        <v>1485</v>
      </c>
      <c r="B1488" s="14">
        <v>4116</v>
      </c>
      <c r="C1488" s="14" t="s">
        <v>2466</v>
      </c>
      <c r="D1488" s="14" t="s">
        <v>968</v>
      </c>
      <c r="E1488" s="14">
        <v>3</v>
      </c>
      <c r="F1488" s="18">
        <f t="shared" si="70"/>
        <v>10000</v>
      </c>
      <c r="G1488" s="18">
        <f>INDEX(章节关卡!$D$4:$AA$123,掉落填表!B1488-4000,(掉落填表!E1488-1)*4+2)</f>
        <v>1603006</v>
      </c>
      <c r="H1488" s="18">
        <f t="shared" si="71"/>
        <v>10</v>
      </c>
      <c r="L1488" s="18">
        <f>INDEX(章节关卡!$D$4:$AA$123,掉落填表!B1488-4000,(掉落填表!E1488-1)*4+4)*$Y$4</f>
        <v>10</v>
      </c>
      <c r="P1488" s="18">
        <f t="shared" si="69"/>
        <v>41160003</v>
      </c>
      <c r="Q1488" s="18" t="str">
        <f>G1488&amp;"#"&amp;H1488&amp;"#"&amp;VLOOKUP(G1488,章节关卡!$AN$3:$AO$36,2,FALSE)</f>
        <v>1603006#10#16</v>
      </c>
    </row>
    <row r="1489" spans="1:17" ht="17.100000000000001" customHeight="1" x14ac:dyDescent="0.2">
      <c r="A1489" s="14">
        <v>1486</v>
      </c>
      <c r="B1489" s="14">
        <v>4116</v>
      </c>
      <c r="C1489" s="14" t="s">
        <v>2467</v>
      </c>
      <c r="D1489" s="14" t="s">
        <v>968</v>
      </c>
      <c r="E1489" s="14">
        <v>4</v>
      </c>
      <c r="F1489" s="18">
        <f t="shared" si="70"/>
        <v>10000</v>
      </c>
      <c r="G1489" s="18">
        <f>INDEX(章节关卡!$D$4:$AA$123,掉落填表!B1489-4000,(掉落填表!E1489-1)*4+2)</f>
        <v>1603008</v>
      </c>
      <c r="H1489" s="18">
        <f t="shared" si="71"/>
        <v>1</v>
      </c>
      <c r="L1489" s="18">
        <f>INDEX(章节关卡!$D$4:$AA$123,掉落填表!B1489-4000,(掉落填表!E1489-1)*4+4)*$Y$4</f>
        <v>1</v>
      </c>
      <c r="P1489" s="18">
        <f t="shared" si="69"/>
        <v>41160004</v>
      </c>
      <c r="Q1489" s="18" t="str">
        <f>G1489&amp;"#"&amp;H1489&amp;"#"&amp;VLOOKUP(G1489,章节关卡!$AN$3:$AO$36,2,FALSE)</f>
        <v>1603008#1#16</v>
      </c>
    </row>
    <row r="1490" spans="1:17" ht="17.100000000000001" customHeight="1" x14ac:dyDescent="0.2">
      <c r="A1490" s="14">
        <v>1487</v>
      </c>
      <c r="B1490" s="14">
        <v>4116</v>
      </c>
      <c r="C1490" s="14" t="s">
        <v>2468</v>
      </c>
      <c r="D1490" s="14" t="s">
        <v>968</v>
      </c>
      <c r="E1490" s="14">
        <v>5</v>
      </c>
      <c r="F1490" s="18">
        <f t="shared" si="70"/>
        <v>2000</v>
      </c>
      <c r="G1490" s="18">
        <f>INDEX(章节关卡!$D$4:$AA$123,掉落填表!B1490-4000,(掉落填表!E1490-1)*4+2)</f>
        <v>1603018</v>
      </c>
      <c r="H1490" s="18">
        <f t="shared" si="71"/>
        <v>1</v>
      </c>
      <c r="L1490" s="18">
        <f>INDEX(章节关卡!$D$4:$AA$123,掉落填表!B1490-4000,(掉落填表!E1490-1)*4+4)*$Y$4</f>
        <v>0.2</v>
      </c>
      <c r="P1490" s="18">
        <f t="shared" si="69"/>
        <v>41160005</v>
      </c>
      <c r="Q1490" s="18" t="str">
        <f>G1490&amp;"#"&amp;H1490&amp;"#"&amp;VLOOKUP(G1490,章节关卡!$AN$3:$AO$36,2,FALSE)</f>
        <v>1603018#1#16</v>
      </c>
    </row>
    <row r="1491" spans="1:17" ht="17.100000000000001" customHeight="1" x14ac:dyDescent="0.2">
      <c r="A1491" s="14">
        <v>1488</v>
      </c>
      <c r="B1491" s="14">
        <v>4116</v>
      </c>
      <c r="C1491" s="14" t="s">
        <v>2469</v>
      </c>
      <c r="D1491" s="14" t="s">
        <v>968</v>
      </c>
      <c r="E1491" s="14">
        <v>6</v>
      </c>
      <c r="F1491" s="18">
        <f t="shared" si="70"/>
        <v>2000</v>
      </c>
      <c r="G1491" s="18">
        <f>INDEX(章节关卡!$D$4:$AA$123,掉落填表!B1491-4000,(掉落填表!E1491-1)*4+2)</f>
        <v>1603017</v>
      </c>
      <c r="H1491" s="18">
        <f t="shared" si="71"/>
        <v>1</v>
      </c>
      <c r="L1491" s="18">
        <f>INDEX(章节关卡!$D$4:$AA$123,掉落填表!B1491-4000,(掉落填表!E1491-1)*4+4)*$Y$4</f>
        <v>0.2</v>
      </c>
      <c r="P1491" s="18">
        <f t="shared" si="69"/>
        <v>41160006</v>
      </c>
      <c r="Q1491" s="18" t="str">
        <f>G1491&amp;"#"&amp;H1491&amp;"#"&amp;VLOOKUP(G1491,章节关卡!$AN$3:$AO$36,2,FALSE)</f>
        <v>1603017#1#16</v>
      </c>
    </row>
    <row r="1492" spans="1:17" ht="17.100000000000001" customHeight="1" x14ac:dyDescent="0.2">
      <c r="A1492" s="14">
        <v>1489</v>
      </c>
      <c r="B1492" s="14">
        <v>4117</v>
      </c>
      <c r="C1492" s="14" t="s">
        <v>2470</v>
      </c>
      <c r="D1492" s="14" t="s">
        <v>968</v>
      </c>
      <c r="E1492" s="14">
        <v>1</v>
      </c>
      <c r="F1492" s="18">
        <f t="shared" si="70"/>
        <v>10000</v>
      </c>
      <c r="G1492" s="18">
        <f>INDEX(章节关卡!$D$4:$AA$123,掉落填表!B1492-4000,(掉落填表!E1492-1)*4+2)</f>
        <v>1401002</v>
      </c>
      <c r="H1492" s="18">
        <f t="shared" si="71"/>
        <v>500</v>
      </c>
      <c r="L1492" s="18">
        <f>INDEX(章节关卡!$D$4:$AA$123,掉落填表!B1492-4000,(掉落填表!E1492-1)*4+4)*$Y$4</f>
        <v>500</v>
      </c>
      <c r="P1492" s="18">
        <f t="shared" si="69"/>
        <v>41170001</v>
      </c>
      <c r="Q1492" s="18" t="str">
        <f>G1492&amp;"#"&amp;H1492&amp;"#"&amp;VLOOKUP(G1492,章节关卡!$AN$3:$AO$36,2,FALSE)</f>
        <v>1401002#500#14</v>
      </c>
    </row>
    <row r="1493" spans="1:17" ht="17.100000000000001" customHeight="1" x14ac:dyDescent="0.2">
      <c r="A1493" s="14">
        <v>1490</v>
      </c>
      <c r="B1493" s="14">
        <v>4117</v>
      </c>
      <c r="C1493" s="14" t="s">
        <v>2471</v>
      </c>
      <c r="D1493" s="14" t="s">
        <v>968</v>
      </c>
      <c r="E1493" s="14">
        <v>2</v>
      </c>
      <c r="F1493" s="18">
        <f t="shared" si="70"/>
        <v>10000</v>
      </c>
      <c r="G1493" s="18">
        <f>INDEX(章节关卡!$D$4:$AA$123,掉落填表!B1493-4000,(掉落填表!E1493-1)*4+2)</f>
        <v>1401004</v>
      </c>
      <c r="H1493" s="18">
        <f t="shared" si="71"/>
        <v>120</v>
      </c>
      <c r="L1493" s="18">
        <f>INDEX(章节关卡!$D$4:$AA$123,掉落填表!B1493-4000,(掉落填表!E1493-1)*4+4)*$Y$4</f>
        <v>120</v>
      </c>
      <c r="P1493" s="18">
        <f t="shared" si="69"/>
        <v>41170002</v>
      </c>
      <c r="Q1493" s="18" t="str">
        <f>G1493&amp;"#"&amp;H1493&amp;"#"&amp;VLOOKUP(G1493,章节关卡!$AN$3:$AO$36,2,FALSE)</f>
        <v>1401004#120#14</v>
      </c>
    </row>
    <row r="1494" spans="1:17" ht="17.100000000000001" customHeight="1" x14ac:dyDescent="0.2">
      <c r="A1494" s="14">
        <v>1491</v>
      </c>
      <c r="B1494" s="14">
        <v>4117</v>
      </c>
      <c r="C1494" s="14" t="s">
        <v>2472</v>
      </c>
      <c r="D1494" s="14" t="s">
        <v>968</v>
      </c>
      <c r="E1494" s="14">
        <v>3</v>
      </c>
      <c r="F1494" s="18">
        <f t="shared" si="70"/>
        <v>10000</v>
      </c>
      <c r="G1494" s="18">
        <f>INDEX(章节关卡!$D$4:$AA$123,掉落填表!B1494-4000,(掉落填表!E1494-1)*4+2)</f>
        <v>1603003</v>
      </c>
      <c r="H1494" s="18">
        <f t="shared" si="71"/>
        <v>10</v>
      </c>
      <c r="L1494" s="18">
        <f>INDEX(章节关卡!$D$4:$AA$123,掉落填表!B1494-4000,(掉落填表!E1494-1)*4+4)*$Y$4</f>
        <v>10</v>
      </c>
      <c r="P1494" s="18">
        <f t="shared" si="69"/>
        <v>41170003</v>
      </c>
      <c r="Q1494" s="18" t="str">
        <f>G1494&amp;"#"&amp;H1494&amp;"#"&amp;VLOOKUP(G1494,章节关卡!$AN$3:$AO$36,2,FALSE)</f>
        <v>1603003#10#16</v>
      </c>
    </row>
    <row r="1495" spans="1:17" ht="17.100000000000001" customHeight="1" x14ac:dyDescent="0.2">
      <c r="A1495" s="14">
        <v>1492</v>
      </c>
      <c r="B1495" s="14">
        <v>4117</v>
      </c>
      <c r="C1495" s="14" t="s">
        <v>2473</v>
      </c>
      <c r="D1495" s="14" t="s">
        <v>968</v>
      </c>
      <c r="E1495" s="14">
        <v>4</v>
      </c>
      <c r="F1495" s="18">
        <f t="shared" si="70"/>
        <v>10000</v>
      </c>
      <c r="G1495" s="18">
        <f>INDEX(章节关卡!$D$4:$AA$123,掉落填表!B1495-4000,(掉落填表!E1495-1)*4+2)</f>
        <v>1603010</v>
      </c>
      <c r="H1495" s="18">
        <f t="shared" si="71"/>
        <v>1</v>
      </c>
      <c r="L1495" s="18">
        <f>INDEX(章节关卡!$D$4:$AA$123,掉落填表!B1495-4000,(掉落填表!E1495-1)*4+4)*$Y$4</f>
        <v>1</v>
      </c>
      <c r="P1495" s="18">
        <f t="shared" si="69"/>
        <v>41170004</v>
      </c>
      <c r="Q1495" s="18" t="str">
        <f>G1495&amp;"#"&amp;H1495&amp;"#"&amp;VLOOKUP(G1495,章节关卡!$AN$3:$AO$36,2,FALSE)</f>
        <v>1603010#1#16</v>
      </c>
    </row>
    <row r="1496" spans="1:17" ht="17.100000000000001" customHeight="1" x14ac:dyDescent="0.2">
      <c r="A1496" s="14">
        <v>1493</v>
      </c>
      <c r="B1496" s="14">
        <v>4117</v>
      </c>
      <c r="C1496" s="14" t="s">
        <v>2474</v>
      </c>
      <c r="D1496" s="14" t="s">
        <v>968</v>
      </c>
      <c r="E1496" s="14">
        <v>5</v>
      </c>
      <c r="F1496" s="18">
        <f t="shared" si="70"/>
        <v>2000</v>
      </c>
      <c r="G1496" s="18">
        <f>INDEX(章节关卡!$D$4:$AA$123,掉落填表!B1496-4000,(掉落填表!E1496-1)*4+2)</f>
        <v>1603019</v>
      </c>
      <c r="H1496" s="18">
        <f t="shared" si="71"/>
        <v>1</v>
      </c>
      <c r="L1496" s="18">
        <f>INDEX(章节关卡!$D$4:$AA$123,掉落填表!B1496-4000,(掉落填表!E1496-1)*4+4)*$Y$4</f>
        <v>0.2</v>
      </c>
      <c r="P1496" s="18">
        <f t="shared" si="69"/>
        <v>41170005</v>
      </c>
      <c r="Q1496" s="18" t="str">
        <f>G1496&amp;"#"&amp;H1496&amp;"#"&amp;VLOOKUP(G1496,章节关卡!$AN$3:$AO$36,2,FALSE)</f>
        <v>1603019#1#16</v>
      </c>
    </row>
    <row r="1497" spans="1:17" ht="17.100000000000001" customHeight="1" x14ac:dyDescent="0.2">
      <c r="A1497" s="14">
        <v>1494</v>
      </c>
      <c r="B1497" s="14">
        <v>4117</v>
      </c>
      <c r="C1497" s="14" t="s">
        <v>2475</v>
      </c>
      <c r="D1497" s="14" t="s">
        <v>968</v>
      </c>
      <c r="E1497" s="14">
        <v>6</v>
      </c>
      <c r="F1497" s="18">
        <f t="shared" si="70"/>
        <v>2000</v>
      </c>
      <c r="G1497" s="18">
        <f>INDEX(章节关卡!$D$4:$AA$123,掉落填表!B1497-4000,(掉落填表!E1497-1)*4+2)</f>
        <v>1603017</v>
      </c>
      <c r="H1497" s="18">
        <f t="shared" si="71"/>
        <v>1</v>
      </c>
      <c r="L1497" s="18">
        <f>INDEX(章节关卡!$D$4:$AA$123,掉落填表!B1497-4000,(掉落填表!E1497-1)*4+4)*$Y$4</f>
        <v>0.2</v>
      </c>
      <c r="P1497" s="18">
        <f t="shared" si="69"/>
        <v>41170006</v>
      </c>
      <c r="Q1497" s="18" t="str">
        <f>G1497&amp;"#"&amp;H1497&amp;"#"&amp;VLOOKUP(G1497,章节关卡!$AN$3:$AO$36,2,FALSE)</f>
        <v>1603017#1#16</v>
      </c>
    </row>
    <row r="1498" spans="1:17" ht="17.100000000000001" customHeight="1" x14ac:dyDescent="0.2">
      <c r="A1498" s="14">
        <v>1495</v>
      </c>
      <c r="B1498" s="14">
        <v>4118</v>
      </c>
      <c r="C1498" s="14" t="s">
        <v>2476</v>
      </c>
      <c r="D1498" s="14" t="s">
        <v>968</v>
      </c>
      <c r="E1498" s="14">
        <v>1</v>
      </c>
      <c r="F1498" s="18">
        <f t="shared" si="70"/>
        <v>10000</v>
      </c>
      <c r="G1498" s="18">
        <f>INDEX(章节关卡!$D$4:$AA$123,掉落填表!B1498-4000,(掉落填表!E1498-1)*4+2)</f>
        <v>1401002</v>
      </c>
      <c r="H1498" s="18">
        <f t="shared" si="71"/>
        <v>500</v>
      </c>
      <c r="L1498" s="18">
        <f>INDEX(章节关卡!$D$4:$AA$123,掉落填表!B1498-4000,(掉落填表!E1498-1)*4+4)*$Y$4</f>
        <v>500</v>
      </c>
      <c r="P1498" s="18">
        <f t="shared" si="69"/>
        <v>41180001</v>
      </c>
      <c r="Q1498" s="18" t="str">
        <f>G1498&amp;"#"&amp;H1498&amp;"#"&amp;VLOOKUP(G1498,章节关卡!$AN$3:$AO$36,2,FALSE)</f>
        <v>1401002#500#14</v>
      </c>
    </row>
    <row r="1499" spans="1:17" ht="17.100000000000001" customHeight="1" x14ac:dyDescent="0.2">
      <c r="A1499" s="14">
        <v>1496</v>
      </c>
      <c r="B1499" s="14">
        <v>4118</v>
      </c>
      <c r="C1499" s="14" t="s">
        <v>2477</v>
      </c>
      <c r="D1499" s="14" t="s">
        <v>968</v>
      </c>
      <c r="E1499" s="14">
        <v>2</v>
      </c>
      <c r="F1499" s="18">
        <f t="shared" si="70"/>
        <v>10000</v>
      </c>
      <c r="G1499" s="18">
        <f>INDEX(章节关卡!$D$4:$AA$123,掉落填表!B1499-4000,(掉落填表!E1499-1)*4+2)</f>
        <v>1603006</v>
      </c>
      <c r="H1499" s="18">
        <f t="shared" si="71"/>
        <v>10</v>
      </c>
      <c r="L1499" s="18">
        <f>INDEX(章节关卡!$D$4:$AA$123,掉落填表!B1499-4000,(掉落填表!E1499-1)*4+4)*$Y$4</f>
        <v>10</v>
      </c>
      <c r="P1499" s="18">
        <f t="shared" si="69"/>
        <v>41180002</v>
      </c>
      <c r="Q1499" s="18" t="str">
        <f>G1499&amp;"#"&amp;H1499&amp;"#"&amp;VLOOKUP(G1499,章节关卡!$AN$3:$AO$36,2,FALSE)</f>
        <v>1603006#10#16</v>
      </c>
    </row>
    <row r="1500" spans="1:17" ht="17.100000000000001" customHeight="1" x14ac:dyDescent="0.2">
      <c r="A1500" s="14">
        <v>1497</v>
      </c>
      <c r="B1500" s="14">
        <v>4118</v>
      </c>
      <c r="C1500" s="14" t="s">
        <v>2478</v>
      </c>
      <c r="D1500" s="14" t="s">
        <v>968</v>
      </c>
      <c r="E1500" s="14">
        <v>3</v>
      </c>
      <c r="F1500" s="18">
        <f t="shared" si="70"/>
        <v>10000</v>
      </c>
      <c r="G1500" s="18">
        <f>INDEX(章节关卡!$D$4:$AA$123,掉落填表!B1500-4000,(掉落填表!E1500-1)*4+2)</f>
        <v>1603006</v>
      </c>
      <c r="H1500" s="18">
        <f t="shared" si="71"/>
        <v>10</v>
      </c>
      <c r="L1500" s="18">
        <f>INDEX(章节关卡!$D$4:$AA$123,掉落填表!B1500-4000,(掉落填表!E1500-1)*4+4)*$Y$4</f>
        <v>10</v>
      </c>
      <c r="P1500" s="18">
        <f t="shared" si="69"/>
        <v>41180003</v>
      </c>
      <c r="Q1500" s="18" t="str">
        <f>G1500&amp;"#"&amp;H1500&amp;"#"&amp;VLOOKUP(G1500,章节关卡!$AN$3:$AO$36,2,FALSE)</f>
        <v>1603006#10#16</v>
      </c>
    </row>
    <row r="1501" spans="1:17" ht="17.100000000000001" customHeight="1" x14ac:dyDescent="0.2">
      <c r="A1501" s="14">
        <v>1498</v>
      </c>
      <c r="B1501" s="14">
        <v>4118</v>
      </c>
      <c r="C1501" s="14" t="s">
        <v>2479</v>
      </c>
      <c r="D1501" s="14" t="s">
        <v>968</v>
      </c>
      <c r="E1501" s="14">
        <v>4</v>
      </c>
      <c r="F1501" s="18">
        <f t="shared" si="70"/>
        <v>10000</v>
      </c>
      <c r="G1501" s="18">
        <f>INDEX(章节关卡!$D$4:$AA$123,掉落填表!B1501-4000,(掉落填表!E1501-1)*4+2)</f>
        <v>1603016</v>
      </c>
      <c r="H1501" s="18">
        <f t="shared" si="71"/>
        <v>1</v>
      </c>
      <c r="L1501" s="18">
        <f>INDEX(章节关卡!$D$4:$AA$123,掉落填表!B1501-4000,(掉落填表!E1501-1)*4+4)*$Y$4</f>
        <v>1</v>
      </c>
      <c r="P1501" s="18">
        <f t="shared" si="69"/>
        <v>41180004</v>
      </c>
      <c r="Q1501" s="18" t="str">
        <f>G1501&amp;"#"&amp;H1501&amp;"#"&amp;VLOOKUP(G1501,章节关卡!$AN$3:$AO$36,2,FALSE)</f>
        <v>1603016#1#16</v>
      </c>
    </row>
    <row r="1502" spans="1:17" ht="17.100000000000001" customHeight="1" x14ac:dyDescent="0.2">
      <c r="A1502" s="14">
        <v>1499</v>
      </c>
      <c r="B1502" s="14">
        <v>4118</v>
      </c>
      <c r="C1502" s="14" t="s">
        <v>2480</v>
      </c>
      <c r="D1502" s="14" t="s">
        <v>968</v>
      </c>
      <c r="E1502" s="14">
        <v>5</v>
      </c>
      <c r="F1502" s="18">
        <f t="shared" si="70"/>
        <v>2000</v>
      </c>
      <c r="G1502" s="18">
        <f>INDEX(章节关卡!$D$4:$AA$123,掉落填表!B1502-4000,(掉落填表!E1502-1)*4+2)</f>
        <v>1603020</v>
      </c>
      <c r="H1502" s="18">
        <f t="shared" si="71"/>
        <v>1</v>
      </c>
      <c r="L1502" s="18">
        <f>INDEX(章节关卡!$D$4:$AA$123,掉落填表!B1502-4000,(掉落填表!E1502-1)*4+4)*$Y$4</f>
        <v>0.2</v>
      </c>
      <c r="P1502" s="18">
        <f t="shared" si="69"/>
        <v>41180005</v>
      </c>
      <c r="Q1502" s="18" t="str">
        <f>G1502&amp;"#"&amp;H1502&amp;"#"&amp;VLOOKUP(G1502,章节关卡!$AN$3:$AO$36,2,FALSE)</f>
        <v>1603020#1#16</v>
      </c>
    </row>
    <row r="1503" spans="1:17" ht="17.100000000000001" customHeight="1" x14ac:dyDescent="0.2">
      <c r="A1503" s="14">
        <v>1500</v>
      </c>
      <c r="B1503" s="14">
        <v>4118</v>
      </c>
      <c r="C1503" s="14" t="s">
        <v>2481</v>
      </c>
      <c r="D1503" s="14" t="s">
        <v>968</v>
      </c>
      <c r="E1503" s="14">
        <v>6</v>
      </c>
      <c r="F1503" s="18">
        <f t="shared" si="70"/>
        <v>2000</v>
      </c>
      <c r="G1503" s="18">
        <f>INDEX(章节关卡!$D$4:$AA$123,掉落填表!B1503-4000,(掉落填表!E1503-1)*4+2)</f>
        <v>1603017</v>
      </c>
      <c r="H1503" s="18">
        <f t="shared" si="71"/>
        <v>1</v>
      </c>
      <c r="L1503" s="18">
        <f>INDEX(章节关卡!$D$4:$AA$123,掉落填表!B1503-4000,(掉落填表!E1503-1)*4+4)*$Y$4</f>
        <v>0.2</v>
      </c>
      <c r="P1503" s="18">
        <f t="shared" si="69"/>
        <v>41180006</v>
      </c>
      <c r="Q1503" s="18" t="str">
        <f>G1503&amp;"#"&amp;H1503&amp;"#"&amp;VLOOKUP(G1503,章节关卡!$AN$3:$AO$36,2,FALSE)</f>
        <v>1603017#1#16</v>
      </c>
    </row>
    <row r="1504" spans="1:17" ht="17.100000000000001" customHeight="1" x14ac:dyDescent="0.2">
      <c r="A1504" s="14">
        <v>1501</v>
      </c>
      <c r="B1504" s="14">
        <v>4119</v>
      </c>
      <c r="C1504" s="14" t="s">
        <v>2482</v>
      </c>
      <c r="D1504" s="14" t="s">
        <v>968</v>
      </c>
      <c r="E1504" s="14">
        <v>1</v>
      </c>
      <c r="F1504" s="18">
        <f t="shared" si="70"/>
        <v>10000</v>
      </c>
      <c r="G1504" s="18">
        <f>INDEX(章节关卡!$D$4:$AA$123,掉落填表!B1504-4000,(掉落填表!E1504-1)*4+2)</f>
        <v>1401002</v>
      </c>
      <c r="H1504" s="18">
        <f t="shared" si="71"/>
        <v>500</v>
      </c>
      <c r="L1504" s="18">
        <f>INDEX(章节关卡!$D$4:$AA$123,掉落填表!B1504-4000,(掉落填表!E1504-1)*4+4)*$Y$4</f>
        <v>500</v>
      </c>
      <c r="P1504" s="18">
        <f t="shared" si="69"/>
        <v>41190001</v>
      </c>
      <c r="Q1504" s="18" t="str">
        <f>G1504&amp;"#"&amp;H1504&amp;"#"&amp;VLOOKUP(G1504,章节关卡!$AN$3:$AO$36,2,FALSE)</f>
        <v>1401002#500#14</v>
      </c>
    </row>
    <row r="1505" spans="1:17" ht="17.100000000000001" customHeight="1" x14ac:dyDescent="0.2">
      <c r="A1505" s="14">
        <v>1502</v>
      </c>
      <c r="B1505" s="14">
        <v>4119</v>
      </c>
      <c r="C1505" s="14" t="s">
        <v>2483</v>
      </c>
      <c r="D1505" s="14" t="s">
        <v>968</v>
      </c>
      <c r="E1505" s="14">
        <v>2</v>
      </c>
      <c r="F1505" s="18">
        <f t="shared" si="70"/>
        <v>10000</v>
      </c>
      <c r="G1505" s="18">
        <f>INDEX(章节关卡!$D$4:$AA$123,掉落填表!B1505-4000,(掉落填表!E1505-1)*4+2)</f>
        <v>1401004</v>
      </c>
      <c r="H1505" s="18">
        <f t="shared" si="71"/>
        <v>120</v>
      </c>
      <c r="L1505" s="18">
        <f>INDEX(章节关卡!$D$4:$AA$123,掉落填表!B1505-4000,(掉落填表!E1505-1)*4+4)*$Y$4</f>
        <v>120</v>
      </c>
      <c r="P1505" s="18">
        <f t="shared" si="69"/>
        <v>41190002</v>
      </c>
      <c r="Q1505" s="18" t="str">
        <f>G1505&amp;"#"&amp;H1505&amp;"#"&amp;VLOOKUP(G1505,章节关卡!$AN$3:$AO$36,2,FALSE)</f>
        <v>1401004#120#14</v>
      </c>
    </row>
    <row r="1506" spans="1:17" ht="17.100000000000001" customHeight="1" x14ac:dyDescent="0.2">
      <c r="A1506" s="14">
        <v>1503</v>
      </c>
      <c r="B1506" s="14">
        <v>4119</v>
      </c>
      <c r="C1506" s="14" t="s">
        <v>2484</v>
      </c>
      <c r="D1506" s="14" t="s">
        <v>968</v>
      </c>
      <c r="E1506" s="14">
        <v>3</v>
      </c>
      <c r="F1506" s="18">
        <f t="shared" si="70"/>
        <v>10000</v>
      </c>
      <c r="G1506" s="18">
        <f>INDEX(章节关卡!$D$4:$AA$123,掉落填表!B1506-4000,(掉落填表!E1506-1)*4+2)</f>
        <v>1401003</v>
      </c>
      <c r="H1506" s="18">
        <f t="shared" si="71"/>
        <v>120</v>
      </c>
      <c r="L1506" s="18">
        <f>INDEX(章节关卡!$D$4:$AA$123,掉落填表!B1506-4000,(掉落填表!E1506-1)*4+4)*$Y$4</f>
        <v>120</v>
      </c>
      <c r="P1506" s="18">
        <f t="shared" si="69"/>
        <v>41190003</v>
      </c>
      <c r="Q1506" s="18" t="str">
        <f>G1506&amp;"#"&amp;H1506&amp;"#"&amp;VLOOKUP(G1506,章节关卡!$AN$3:$AO$36,2,FALSE)</f>
        <v>1401003#120#14</v>
      </c>
    </row>
    <row r="1507" spans="1:17" ht="17.100000000000001" customHeight="1" x14ac:dyDescent="0.2">
      <c r="A1507" s="14">
        <v>1504</v>
      </c>
      <c r="B1507" s="14">
        <v>4119</v>
      </c>
      <c r="C1507" s="14" t="s">
        <v>2485</v>
      </c>
      <c r="D1507" s="14" t="s">
        <v>968</v>
      </c>
      <c r="E1507" s="14">
        <v>4</v>
      </c>
      <c r="F1507" s="18">
        <f t="shared" si="70"/>
        <v>10000</v>
      </c>
      <c r="G1507" s="18">
        <f>INDEX(章节关卡!$D$4:$AA$123,掉落填表!B1507-4000,(掉落填表!E1507-1)*4+2)</f>
        <v>1603014</v>
      </c>
      <c r="H1507" s="18">
        <f t="shared" si="71"/>
        <v>1</v>
      </c>
      <c r="L1507" s="18">
        <f>INDEX(章节关卡!$D$4:$AA$123,掉落填表!B1507-4000,(掉落填表!E1507-1)*4+4)*$Y$4</f>
        <v>1</v>
      </c>
      <c r="P1507" s="18">
        <f t="shared" si="69"/>
        <v>41190004</v>
      </c>
      <c r="Q1507" s="18" t="str">
        <f>G1507&amp;"#"&amp;H1507&amp;"#"&amp;VLOOKUP(G1507,章节关卡!$AN$3:$AO$36,2,FALSE)</f>
        <v>1603014#1#16</v>
      </c>
    </row>
    <row r="1508" spans="1:17" ht="17.100000000000001" customHeight="1" x14ac:dyDescent="0.2">
      <c r="A1508" s="14">
        <v>1505</v>
      </c>
      <c r="B1508" s="14">
        <v>4119</v>
      </c>
      <c r="C1508" s="14" t="s">
        <v>2486</v>
      </c>
      <c r="D1508" s="14" t="s">
        <v>968</v>
      </c>
      <c r="E1508" s="14">
        <v>5</v>
      </c>
      <c r="F1508" s="18">
        <f t="shared" si="70"/>
        <v>2000</v>
      </c>
      <c r="G1508" s="18">
        <f>INDEX(章节关卡!$D$4:$AA$123,掉落填表!B1508-4000,(掉落填表!E1508-1)*4+2)</f>
        <v>1603021</v>
      </c>
      <c r="H1508" s="18">
        <f t="shared" si="71"/>
        <v>1</v>
      </c>
      <c r="L1508" s="18">
        <f>INDEX(章节关卡!$D$4:$AA$123,掉落填表!B1508-4000,(掉落填表!E1508-1)*4+4)*$Y$4</f>
        <v>0.2</v>
      </c>
      <c r="P1508" s="18">
        <f t="shared" si="69"/>
        <v>41190005</v>
      </c>
      <c r="Q1508" s="18" t="str">
        <f>G1508&amp;"#"&amp;H1508&amp;"#"&amp;VLOOKUP(G1508,章节关卡!$AN$3:$AO$36,2,FALSE)</f>
        <v>1603021#1#16</v>
      </c>
    </row>
    <row r="1509" spans="1:17" ht="17.100000000000001" customHeight="1" x14ac:dyDescent="0.2">
      <c r="A1509" s="14">
        <v>1506</v>
      </c>
      <c r="B1509" s="14">
        <v>4119</v>
      </c>
      <c r="C1509" s="14" t="s">
        <v>2487</v>
      </c>
      <c r="D1509" s="14" t="s">
        <v>968</v>
      </c>
      <c r="E1509" s="14">
        <v>6</v>
      </c>
      <c r="F1509" s="18">
        <f t="shared" si="70"/>
        <v>2000</v>
      </c>
      <c r="G1509" s="18">
        <f>INDEX(章节关卡!$D$4:$AA$123,掉落填表!B1509-4000,(掉落填表!E1509-1)*4+2)</f>
        <v>1603017</v>
      </c>
      <c r="H1509" s="18">
        <f t="shared" si="71"/>
        <v>1</v>
      </c>
      <c r="L1509" s="18">
        <f>INDEX(章节关卡!$D$4:$AA$123,掉落填表!B1509-4000,(掉落填表!E1509-1)*4+4)*$Y$4</f>
        <v>0.2</v>
      </c>
      <c r="P1509" s="18">
        <f t="shared" si="69"/>
        <v>41190006</v>
      </c>
      <c r="Q1509" s="18" t="str">
        <f>G1509&amp;"#"&amp;H1509&amp;"#"&amp;VLOOKUP(G1509,章节关卡!$AN$3:$AO$36,2,FALSE)</f>
        <v>1603017#1#16</v>
      </c>
    </row>
    <row r="1510" spans="1:17" ht="17.100000000000001" customHeight="1" x14ac:dyDescent="0.2">
      <c r="A1510" s="14">
        <v>1507</v>
      </c>
      <c r="B1510" s="14">
        <v>4120</v>
      </c>
      <c r="C1510" s="14" t="s">
        <v>2488</v>
      </c>
      <c r="D1510" s="14" t="s">
        <v>968</v>
      </c>
      <c r="E1510" s="14">
        <v>1</v>
      </c>
      <c r="F1510" s="18">
        <f t="shared" si="70"/>
        <v>10000</v>
      </c>
      <c r="G1510" s="18">
        <f>INDEX(章节关卡!$D$4:$AA$123,掉落填表!B1510-4000,(掉落填表!E1510-1)*4+2)</f>
        <v>1401002</v>
      </c>
      <c r="H1510" s="18">
        <f t="shared" si="71"/>
        <v>500</v>
      </c>
      <c r="L1510" s="18">
        <f>INDEX(章节关卡!$D$4:$AA$123,掉落填表!B1510-4000,(掉落填表!E1510-1)*4+4)*$Y$4</f>
        <v>500</v>
      </c>
      <c r="P1510" s="18">
        <f t="shared" si="69"/>
        <v>41200001</v>
      </c>
      <c r="Q1510" s="18" t="str">
        <f>G1510&amp;"#"&amp;H1510&amp;"#"&amp;VLOOKUP(G1510,章节关卡!$AN$3:$AO$36,2,FALSE)</f>
        <v>1401002#500#14</v>
      </c>
    </row>
    <row r="1511" spans="1:17" ht="17.100000000000001" customHeight="1" x14ac:dyDescent="0.2">
      <c r="A1511" s="14">
        <v>1508</v>
      </c>
      <c r="B1511" s="14">
        <v>4120</v>
      </c>
      <c r="C1511" s="14" t="s">
        <v>2489</v>
      </c>
      <c r="D1511" s="14" t="s">
        <v>968</v>
      </c>
      <c r="E1511" s="14">
        <v>2</v>
      </c>
      <c r="F1511" s="18">
        <f t="shared" si="70"/>
        <v>10000</v>
      </c>
      <c r="G1511" s="18">
        <f>INDEX(章节关卡!$D$4:$AA$123,掉落填表!B1511-4000,(掉落填表!E1511-1)*4+2)</f>
        <v>1603003</v>
      </c>
      <c r="H1511" s="18">
        <f t="shared" si="71"/>
        <v>10</v>
      </c>
      <c r="L1511" s="18">
        <f>INDEX(章节关卡!$D$4:$AA$123,掉落填表!B1511-4000,(掉落填表!E1511-1)*4+4)*$Y$4</f>
        <v>10</v>
      </c>
      <c r="P1511" s="18">
        <f t="shared" si="69"/>
        <v>41200002</v>
      </c>
      <c r="Q1511" s="18" t="str">
        <f>G1511&amp;"#"&amp;H1511&amp;"#"&amp;VLOOKUP(G1511,章节关卡!$AN$3:$AO$36,2,FALSE)</f>
        <v>1603003#10#16</v>
      </c>
    </row>
    <row r="1512" spans="1:17" ht="17.100000000000001" customHeight="1" x14ac:dyDescent="0.2">
      <c r="A1512" s="14">
        <v>1509</v>
      </c>
      <c r="B1512" s="14">
        <v>4120</v>
      </c>
      <c r="C1512" s="14" t="s">
        <v>2490</v>
      </c>
      <c r="D1512" s="14" t="s">
        <v>968</v>
      </c>
      <c r="E1512" s="14">
        <v>3</v>
      </c>
      <c r="F1512" s="18">
        <f t="shared" si="70"/>
        <v>10000</v>
      </c>
      <c r="G1512" s="18">
        <f>INDEX(章节关卡!$D$4:$AA$123,掉落填表!B1512-4000,(掉落填表!E1512-1)*4+2)</f>
        <v>1603006</v>
      </c>
      <c r="H1512" s="18">
        <f t="shared" si="71"/>
        <v>10</v>
      </c>
      <c r="L1512" s="18">
        <f>INDEX(章节关卡!$D$4:$AA$123,掉落填表!B1512-4000,(掉落填表!E1512-1)*4+4)*$Y$4</f>
        <v>10</v>
      </c>
      <c r="P1512" s="18">
        <f t="shared" si="69"/>
        <v>41200003</v>
      </c>
      <c r="Q1512" s="18" t="str">
        <f>G1512&amp;"#"&amp;H1512&amp;"#"&amp;VLOOKUP(G1512,章节关卡!$AN$3:$AO$36,2,FALSE)</f>
        <v>1603006#10#16</v>
      </c>
    </row>
    <row r="1513" spans="1:17" ht="17.100000000000001" customHeight="1" x14ac:dyDescent="0.2">
      <c r="A1513" s="14">
        <v>1510</v>
      </c>
      <c r="B1513" s="14">
        <v>4120</v>
      </c>
      <c r="C1513" s="14" t="s">
        <v>2491</v>
      </c>
      <c r="D1513" s="14" t="s">
        <v>968</v>
      </c>
      <c r="E1513" s="14">
        <v>4</v>
      </c>
      <c r="F1513" s="18">
        <f t="shared" si="70"/>
        <v>10000</v>
      </c>
      <c r="G1513" s="18">
        <f>INDEX(章节关卡!$D$4:$AA$123,掉落填表!B1513-4000,(掉落填表!E1513-1)*4+2)</f>
        <v>1603012</v>
      </c>
      <c r="H1513" s="18">
        <f t="shared" si="71"/>
        <v>1</v>
      </c>
      <c r="L1513" s="18">
        <f>INDEX(章节关卡!$D$4:$AA$123,掉落填表!B1513-4000,(掉落填表!E1513-1)*4+4)*$Y$4</f>
        <v>1</v>
      </c>
      <c r="P1513" s="18">
        <f t="shared" si="69"/>
        <v>41200004</v>
      </c>
      <c r="Q1513" s="18" t="str">
        <f>G1513&amp;"#"&amp;H1513&amp;"#"&amp;VLOOKUP(G1513,章节关卡!$AN$3:$AO$36,2,FALSE)</f>
        <v>1603012#1#16</v>
      </c>
    </row>
    <row r="1514" spans="1:17" ht="17.100000000000001" customHeight="1" x14ac:dyDescent="0.2">
      <c r="A1514" s="14">
        <v>1511</v>
      </c>
      <c r="B1514" s="14">
        <v>4120</v>
      </c>
      <c r="C1514" s="14" t="s">
        <v>2492</v>
      </c>
      <c r="D1514" s="14" t="s">
        <v>968</v>
      </c>
      <c r="E1514" s="14">
        <v>5</v>
      </c>
      <c r="F1514" s="18">
        <f t="shared" si="70"/>
        <v>2000</v>
      </c>
      <c r="G1514" s="18">
        <f>INDEX(章节关卡!$D$4:$AA$123,掉落填表!B1514-4000,(掉落填表!E1514-1)*4+2)</f>
        <v>1603022</v>
      </c>
      <c r="H1514" s="18">
        <f t="shared" si="71"/>
        <v>1</v>
      </c>
      <c r="L1514" s="18">
        <f>INDEX(章节关卡!$D$4:$AA$123,掉落填表!B1514-4000,(掉落填表!E1514-1)*4+4)*$Y$4</f>
        <v>0.2</v>
      </c>
      <c r="P1514" s="18">
        <f t="shared" si="69"/>
        <v>41200005</v>
      </c>
      <c r="Q1514" s="18" t="str">
        <f>G1514&amp;"#"&amp;H1514&amp;"#"&amp;VLOOKUP(G1514,章节关卡!$AN$3:$AO$36,2,FALSE)</f>
        <v>1603022#1#16</v>
      </c>
    </row>
    <row r="1515" spans="1:17" ht="17.100000000000001" customHeight="1" x14ac:dyDescent="0.2">
      <c r="A1515" s="14">
        <v>1512</v>
      </c>
      <c r="B1515" s="14">
        <v>4120</v>
      </c>
      <c r="C1515" s="14" t="s">
        <v>2493</v>
      </c>
      <c r="D1515" s="14" t="s">
        <v>968</v>
      </c>
      <c r="E1515" s="14">
        <v>6</v>
      </c>
      <c r="F1515" s="18">
        <f t="shared" si="70"/>
        <v>2000</v>
      </c>
      <c r="G1515" s="18">
        <f>INDEX(章节关卡!$D$4:$AA$123,掉落填表!B1515-4000,(掉落填表!E1515-1)*4+2)</f>
        <v>1603017</v>
      </c>
      <c r="H1515" s="18">
        <f t="shared" si="71"/>
        <v>1</v>
      </c>
      <c r="L1515" s="18">
        <f>INDEX(章节关卡!$D$4:$AA$123,掉落填表!B1515-4000,(掉落填表!E1515-1)*4+4)*$Y$4</f>
        <v>0.2</v>
      </c>
      <c r="P1515" s="18">
        <f t="shared" si="69"/>
        <v>41200006</v>
      </c>
      <c r="Q1515" s="18" t="str">
        <f>G1515&amp;"#"&amp;H1515&amp;"#"&amp;VLOOKUP(G1515,章节关卡!$AN$3:$AO$36,2,FALSE)</f>
        <v>1603017#1#16</v>
      </c>
    </row>
    <row r="1516" spans="1:17" ht="17.100000000000001" customHeight="1" x14ac:dyDescent="0.2">
      <c r="A1516" s="14">
        <v>1513</v>
      </c>
      <c r="B1516" s="14">
        <v>5001</v>
      </c>
      <c r="C1516" s="14" t="s">
        <v>2494</v>
      </c>
      <c r="D1516" s="14" t="s">
        <v>968</v>
      </c>
      <c r="E1516" s="14">
        <v>1</v>
      </c>
      <c r="F1516" s="18">
        <f t="shared" si="70"/>
        <v>10000</v>
      </c>
      <c r="G1516" s="18">
        <f>INDEX(章节关卡!$D$4:$AA$123,掉落填表!B1516-5000,(掉落填表!E1516-1)*4+2)</f>
        <v>1401002</v>
      </c>
      <c r="H1516" s="18">
        <f t="shared" si="71"/>
        <v>100</v>
      </c>
      <c r="L1516" s="18">
        <f>INDEX(章节关卡!$D$4:$AA$123,掉落填表!B1516-5000,(掉落填表!E1516-1)*4+4)*$Z$4</f>
        <v>100</v>
      </c>
      <c r="P1516" s="18">
        <f t="shared" si="69"/>
        <v>50010001</v>
      </c>
      <c r="Q1516" s="18" t="str">
        <f>G1516&amp;"#"&amp;H1516&amp;"#"&amp;VLOOKUP(G1516,章节关卡!$AN$3:$AO$36,2,FALSE)</f>
        <v>1401002#100#14</v>
      </c>
    </row>
    <row r="1517" spans="1:17" ht="17.100000000000001" customHeight="1" x14ac:dyDescent="0.2">
      <c r="A1517" s="14">
        <v>1514</v>
      </c>
      <c r="B1517" s="14">
        <v>5001</v>
      </c>
      <c r="C1517" s="14" t="s">
        <v>2495</v>
      </c>
      <c r="D1517" s="14" t="s">
        <v>968</v>
      </c>
      <c r="E1517" s="14">
        <v>2</v>
      </c>
      <c r="F1517" s="18">
        <f t="shared" si="70"/>
        <v>10000</v>
      </c>
      <c r="G1517" s="18">
        <f>INDEX(章节关卡!$D$4:$AA$123,掉落填表!B1517-5000,(掉落填表!E1517-1)*4+2)</f>
        <v>1401003</v>
      </c>
      <c r="H1517" s="18">
        <f t="shared" si="71"/>
        <v>50</v>
      </c>
      <c r="L1517" s="18">
        <f>INDEX(章节关卡!$D$4:$AA$123,掉落填表!B1517-5000,(掉落填表!E1517-1)*4+4)*$Z$4</f>
        <v>50</v>
      </c>
      <c r="P1517" s="18">
        <f t="shared" si="69"/>
        <v>50010002</v>
      </c>
      <c r="Q1517" s="18" t="str">
        <f>G1517&amp;"#"&amp;H1517&amp;"#"&amp;VLOOKUP(G1517,章节关卡!$AN$3:$AO$36,2,FALSE)</f>
        <v>1401003#50#14</v>
      </c>
    </row>
    <row r="1518" spans="1:17" ht="17.100000000000001" customHeight="1" x14ac:dyDescent="0.2">
      <c r="A1518" s="14">
        <v>1515</v>
      </c>
      <c r="B1518" s="14">
        <v>5002</v>
      </c>
      <c r="C1518" s="14" t="s">
        <v>2496</v>
      </c>
      <c r="D1518" s="14" t="s">
        <v>968</v>
      </c>
      <c r="E1518" s="14">
        <v>1</v>
      </c>
      <c r="F1518" s="18">
        <f t="shared" si="70"/>
        <v>10000</v>
      </c>
      <c r="G1518" s="18">
        <f>INDEX(章节关卡!$D$4:$AA$123,掉落填表!B1518-5000,(掉落填表!E1518-1)*4+2)</f>
        <v>1401002</v>
      </c>
      <c r="H1518" s="18">
        <f t="shared" si="71"/>
        <v>100</v>
      </c>
      <c r="L1518" s="18">
        <f>INDEX(章节关卡!$D$4:$AA$123,掉落填表!B1518-5000,(掉落填表!E1518-1)*4+4)*$Z$4</f>
        <v>100</v>
      </c>
      <c r="P1518" s="18">
        <f t="shared" si="69"/>
        <v>50020001</v>
      </c>
      <c r="Q1518" s="18" t="str">
        <f>G1518&amp;"#"&amp;H1518&amp;"#"&amp;VLOOKUP(G1518,章节关卡!$AN$3:$AO$36,2,FALSE)</f>
        <v>1401002#100#14</v>
      </c>
    </row>
    <row r="1519" spans="1:17" ht="17.100000000000001" customHeight="1" x14ac:dyDescent="0.2">
      <c r="A1519" s="14">
        <v>1516</v>
      </c>
      <c r="B1519" s="14">
        <v>5002</v>
      </c>
      <c r="C1519" s="14" t="s">
        <v>2497</v>
      </c>
      <c r="D1519" s="14" t="s">
        <v>968</v>
      </c>
      <c r="E1519" s="14">
        <v>2</v>
      </c>
      <c r="F1519" s="18">
        <f t="shared" si="70"/>
        <v>10000</v>
      </c>
      <c r="G1519" s="18">
        <f>INDEX(章节关卡!$D$4:$AA$123,掉落填表!B1519-5000,(掉落填表!E1519-1)*4+2)</f>
        <v>1401004</v>
      </c>
      <c r="H1519" s="18">
        <f t="shared" si="71"/>
        <v>50</v>
      </c>
      <c r="L1519" s="18">
        <f>INDEX(章节关卡!$D$4:$AA$123,掉落填表!B1519-5000,(掉落填表!E1519-1)*4+4)*$Z$4</f>
        <v>50</v>
      </c>
      <c r="P1519" s="18">
        <f t="shared" si="69"/>
        <v>50020002</v>
      </c>
      <c r="Q1519" s="18" t="str">
        <f>G1519&amp;"#"&amp;H1519&amp;"#"&amp;VLOOKUP(G1519,章节关卡!$AN$3:$AO$36,2,FALSE)</f>
        <v>1401004#50#14</v>
      </c>
    </row>
    <row r="1520" spans="1:17" ht="17.100000000000001" customHeight="1" x14ac:dyDescent="0.2">
      <c r="A1520" s="14">
        <v>1517</v>
      </c>
      <c r="B1520" s="14">
        <v>5003</v>
      </c>
      <c r="C1520" s="14" t="s">
        <v>2498</v>
      </c>
      <c r="D1520" s="14" t="s">
        <v>968</v>
      </c>
      <c r="E1520" s="14">
        <v>1</v>
      </c>
      <c r="F1520" s="18">
        <f t="shared" si="70"/>
        <v>10000</v>
      </c>
      <c r="G1520" s="18">
        <f>INDEX(章节关卡!$D$4:$AA$123,掉落填表!B1520-5000,(掉落填表!E1520-1)*4+2)</f>
        <v>1401002</v>
      </c>
      <c r="H1520" s="18">
        <f t="shared" si="71"/>
        <v>100</v>
      </c>
      <c r="L1520" s="18">
        <f>INDEX(章节关卡!$D$4:$AA$123,掉落填表!B1520-5000,(掉落填表!E1520-1)*4+4)*$Z$4</f>
        <v>100</v>
      </c>
      <c r="P1520" s="18">
        <f t="shared" si="69"/>
        <v>50030001</v>
      </c>
      <c r="Q1520" s="18" t="str">
        <f>G1520&amp;"#"&amp;H1520&amp;"#"&amp;VLOOKUP(G1520,章节关卡!$AN$3:$AO$36,2,FALSE)</f>
        <v>1401002#100#14</v>
      </c>
    </row>
    <row r="1521" spans="1:17" ht="17.100000000000001" customHeight="1" x14ac:dyDescent="0.2">
      <c r="A1521" s="14">
        <v>1518</v>
      </c>
      <c r="B1521" s="14">
        <v>5003</v>
      </c>
      <c r="C1521" s="14" t="s">
        <v>2499</v>
      </c>
      <c r="D1521" s="14" t="s">
        <v>968</v>
      </c>
      <c r="E1521" s="14">
        <v>2</v>
      </c>
      <c r="F1521" s="18">
        <f t="shared" si="70"/>
        <v>10000</v>
      </c>
      <c r="G1521" s="18">
        <f>INDEX(章节关卡!$D$4:$AA$123,掉落填表!B1521-5000,(掉落填表!E1521-1)*4+2)</f>
        <v>1401003</v>
      </c>
      <c r="H1521" s="18">
        <f t="shared" si="71"/>
        <v>50</v>
      </c>
      <c r="L1521" s="18">
        <f>INDEX(章节关卡!$D$4:$AA$123,掉落填表!B1521-5000,(掉落填表!E1521-1)*4+4)*$Z$4</f>
        <v>50</v>
      </c>
      <c r="P1521" s="18">
        <f t="shared" si="69"/>
        <v>50030002</v>
      </c>
      <c r="Q1521" s="18" t="str">
        <f>G1521&amp;"#"&amp;H1521&amp;"#"&amp;VLOOKUP(G1521,章节关卡!$AN$3:$AO$36,2,FALSE)</f>
        <v>1401003#50#14</v>
      </c>
    </row>
    <row r="1522" spans="1:17" ht="17.100000000000001" customHeight="1" x14ac:dyDescent="0.2">
      <c r="A1522" s="14">
        <v>1519</v>
      </c>
      <c r="B1522" s="14">
        <v>5004</v>
      </c>
      <c r="C1522" s="14" t="s">
        <v>2500</v>
      </c>
      <c r="D1522" s="14" t="s">
        <v>968</v>
      </c>
      <c r="E1522" s="14">
        <v>1</v>
      </c>
      <c r="F1522" s="18">
        <f t="shared" si="70"/>
        <v>10000</v>
      </c>
      <c r="G1522" s="18">
        <f>INDEX(章节关卡!$D$4:$AA$123,掉落填表!B1522-5000,(掉落填表!E1522-1)*4+2)</f>
        <v>1401002</v>
      </c>
      <c r="H1522" s="18">
        <f t="shared" si="71"/>
        <v>100</v>
      </c>
      <c r="L1522" s="18">
        <f>INDEX(章节关卡!$D$4:$AA$123,掉落填表!B1522-5000,(掉落填表!E1522-1)*4+4)*$Z$4</f>
        <v>100</v>
      </c>
      <c r="P1522" s="18">
        <f t="shared" si="69"/>
        <v>50040001</v>
      </c>
      <c r="Q1522" s="18" t="str">
        <f>G1522&amp;"#"&amp;H1522&amp;"#"&amp;VLOOKUP(G1522,章节关卡!$AN$3:$AO$36,2,FALSE)</f>
        <v>1401002#100#14</v>
      </c>
    </row>
    <row r="1523" spans="1:17" ht="17.100000000000001" customHeight="1" x14ac:dyDescent="0.2">
      <c r="A1523" s="14">
        <v>1520</v>
      </c>
      <c r="B1523" s="14">
        <v>5004</v>
      </c>
      <c r="C1523" s="14" t="s">
        <v>2501</v>
      </c>
      <c r="D1523" s="14" t="s">
        <v>968</v>
      </c>
      <c r="E1523" s="14">
        <v>2</v>
      </c>
      <c r="F1523" s="18">
        <f t="shared" si="70"/>
        <v>10000</v>
      </c>
      <c r="G1523" s="18">
        <f>INDEX(章节关卡!$D$4:$AA$123,掉落填表!B1523-5000,(掉落填表!E1523-1)*4+2)</f>
        <v>1401004</v>
      </c>
      <c r="H1523" s="18">
        <f t="shared" si="71"/>
        <v>50</v>
      </c>
      <c r="L1523" s="18">
        <f>INDEX(章节关卡!$D$4:$AA$123,掉落填表!B1523-5000,(掉落填表!E1523-1)*4+4)*$Z$4</f>
        <v>50</v>
      </c>
      <c r="P1523" s="18">
        <f t="shared" si="69"/>
        <v>50040002</v>
      </c>
      <c r="Q1523" s="18" t="str">
        <f>G1523&amp;"#"&amp;H1523&amp;"#"&amp;VLOOKUP(G1523,章节关卡!$AN$3:$AO$36,2,FALSE)</f>
        <v>1401004#50#14</v>
      </c>
    </row>
    <row r="1524" spans="1:17" ht="17.100000000000001" customHeight="1" x14ac:dyDescent="0.2">
      <c r="A1524" s="14">
        <v>1521</v>
      </c>
      <c r="B1524" s="14">
        <v>5005</v>
      </c>
      <c r="C1524" s="14" t="s">
        <v>2502</v>
      </c>
      <c r="D1524" s="14" t="s">
        <v>968</v>
      </c>
      <c r="E1524" s="14">
        <v>1</v>
      </c>
      <c r="F1524" s="18">
        <f t="shared" si="70"/>
        <v>10000</v>
      </c>
      <c r="G1524" s="18">
        <f>INDEX(章节关卡!$D$4:$AA$123,掉落填表!B1524-5000,(掉落填表!E1524-1)*4+2)</f>
        <v>1401002</v>
      </c>
      <c r="H1524" s="18">
        <f t="shared" si="71"/>
        <v>100</v>
      </c>
      <c r="L1524" s="18">
        <f>INDEX(章节关卡!$D$4:$AA$123,掉落填表!B1524-5000,(掉落填表!E1524-1)*4+4)*$Z$4</f>
        <v>100</v>
      </c>
      <c r="P1524" s="18">
        <f t="shared" si="69"/>
        <v>50050001</v>
      </c>
      <c r="Q1524" s="18" t="str">
        <f>G1524&amp;"#"&amp;H1524&amp;"#"&amp;VLOOKUP(G1524,章节关卡!$AN$3:$AO$36,2,FALSE)</f>
        <v>1401002#100#14</v>
      </c>
    </row>
    <row r="1525" spans="1:17" ht="17.100000000000001" customHeight="1" x14ac:dyDescent="0.2">
      <c r="A1525" s="14">
        <v>1522</v>
      </c>
      <c r="B1525" s="14">
        <v>5005</v>
      </c>
      <c r="C1525" s="14" t="s">
        <v>2503</v>
      </c>
      <c r="D1525" s="14" t="s">
        <v>968</v>
      </c>
      <c r="E1525" s="14">
        <v>2</v>
      </c>
      <c r="F1525" s="18">
        <f t="shared" si="70"/>
        <v>10000</v>
      </c>
      <c r="G1525" s="18">
        <f>INDEX(章节关卡!$D$4:$AA$123,掉落填表!B1525-5000,(掉落填表!E1525-1)*4+2)</f>
        <v>1401003</v>
      </c>
      <c r="H1525" s="18">
        <f t="shared" si="71"/>
        <v>50</v>
      </c>
      <c r="L1525" s="18">
        <f>INDEX(章节关卡!$D$4:$AA$123,掉落填表!B1525-5000,(掉落填表!E1525-1)*4+4)*$Z$4</f>
        <v>50</v>
      </c>
      <c r="P1525" s="18">
        <f t="shared" si="69"/>
        <v>50050002</v>
      </c>
      <c r="Q1525" s="18" t="str">
        <f>G1525&amp;"#"&amp;H1525&amp;"#"&amp;VLOOKUP(G1525,章节关卡!$AN$3:$AO$36,2,FALSE)</f>
        <v>1401003#50#14</v>
      </c>
    </row>
    <row r="1526" spans="1:17" ht="17.100000000000001" customHeight="1" x14ac:dyDescent="0.2">
      <c r="A1526" s="14">
        <v>1523</v>
      </c>
      <c r="B1526" s="14">
        <v>5006</v>
      </c>
      <c r="C1526" s="14" t="s">
        <v>2504</v>
      </c>
      <c r="D1526" s="14" t="s">
        <v>968</v>
      </c>
      <c r="E1526" s="14">
        <v>1</v>
      </c>
      <c r="F1526" s="18">
        <f t="shared" si="70"/>
        <v>10000</v>
      </c>
      <c r="G1526" s="18">
        <f>INDEX(章节关卡!$D$4:$AA$123,掉落填表!B1526-5000,(掉落填表!E1526-1)*4+2)</f>
        <v>1401002</v>
      </c>
      <c r="H1526" s="18">
        <f t="shared" si="71"/>
        <v>100</v>
      </c>
      <c r="L1526" s="18">
        <f>INDEX(章节关卡!$D$4:$AA$123,掉落填表!B1526-5000,(掉落填表!E1526-1)*4+4)*$Z$4</f>
        <v>100</v>
      </c>
      <c r="P1526" s="18">
        <f t="shared" si="69"/>
        <v>50060001</v>
      </c>
      <c r="Q1526" s="18" t="str">
        <f>G1526&amp;"#"&amp;H1526&amp;"#"&amp;VLOOKUP(G1526,章节关卡!$AN$3:$AO$36,2,FALSE)</f>
        <v>1401002#100#14</v>
      </c>
    </row>
    <row r="1527" spans="1:17" ht="17.100000000000001" customHeight="1" x14ac:dyDescent="0.2">
      <c r="A1527" s="14">
        <v>1524</v>
      </c>
      <c r="B1527" s="14">
        <v>5006</v>
      </c>
      <c r="C1527" s="14" t="s">
        <v>2505</v>
      </c>
      <c r="D1527" s="14" t="s">
        <v>968</v>
      </c>
      <c r="E1527" s="14">
        <v>2</v>
      </c>
      <c r="F1527" s="18">
        <f t="shared" si="70"/>
        <v>10000</v>
      </c>
      <c r="G1527" s="18">
        <f>INDEX(章节关卡!$D$4:$AA$123,掉落填表!B1527-5000,(掉落填表!E1527-1)*4+2)</f>
        <v>1401004</v>
      </c>
      <c r="H1527" s="18">
        <f t="shared" si="71"/>
        <v>50</v>
      </c>
      <c r="L1527" s="18">
        <f>INDEX(章节关卡!$D$4:$AA$123,掉落填表!B1527-5000,(掉落填表!E1527-1)*4+4)*$Z$4</f>
        <v>50</v>
      </c>
      <c r="P1527" s="18">
        <f t="shared" si="69"/>
        <v>50060002</v>
      </c>
      <c r="Q1527" s="18" t="str">
        <f>G1527&amp;"#"&amp;H1527&amp;"#"&amp;VLOOKUP(G1527,章节关卡!$AN$3:$AO$36,2,FALSE)</f>
        <v>1401004#50#14</v>
      </c>
    </row>
    <row r="1528" spans="1:17" ht="17.100000000000001" customHeight="1" x14ac:dyDescent="0.2">
      <c r="A1528" s="14">
        <v>1525</v>
      </c>
      <c r="B1528" s="14">
        <v>5007</v>
      </c>
      <c r="C1528" s="14" t="s">
        <v>2506</v>
      </c>
      <c r="D1528" s="14" t="s">
        <v>968</v>
      </c>
      <c r="E1528" s="14">
        <v>1</v>
      </c>
      <c r="F1528" s="18">
        <f t="shared" si="70"/>
        <v>10000</v>
      </c>
      <c r="G1528" s="18">
        <f>INDEX(章节关卡!$D$4:$AA$123,掉落填表!B1528-5000,(掉落填表!E1528-1)*4+2)</f>
        <v>1401002</v>
      </c>
      <c r="H1528" s="18">
        <f t="shared" si="71"/>
        <v>150</v>
      </c>
      <c r="L1528" s="18">
        <f>INDEX(章节关卡!$D$4:$AA$123,掉落填表!B1528-5000,(掉落填表!E1528-1)*4+4)*$Z$4</f>
        <v>150</v>
      </c>
      <c r="P1528" s="18">
        <f t="shared" si="69"/>
        <v>50070001</v>
      </c>
      <c r="Q1528" s="18" t="str">
        <f>G1528&amp;"#"&amp;H1528&amp;"#"&amp;VLOOKUP(G1528,章节关卡!$AN$3:$AO$36,2,FALSE)</f>
        <v>1401002#150#14</v>
      </c>
    </row>
    <row r="1529" spans="1:17" ht="17.100000000000001" customHeight="1" x14ac:dyDescent="0.2">
      <c r="A1529" s="14">
        <v>1526</v>
      </c>
      <c r="B1529" s="14">
        <v>5007</v>
      </c>
      <c r="C1529" s="14" t="s">
        <v>2507</v>
      </c>
      <c r="D1529" s="14" t="s">
        <v>968</v>
      </c>
      <c r="E1529" s="14">
        <v>2</v>
      </c>
      <c r="F1529" s="18">
        <f t="shared" si="70"/>
        <v>10000</v>
      </c>
      <c r="G1529" s="18">
        <f>INDEX(章节关卡!$D$4:$AA$123,掉落填表!B1529-5000,(掉落填表!E1529-1)*4+2)</f>
        <v>1401003</v>
      </c>
      <c r="H1529" s="18">
        <f t="shared" si="71"/>
        <v>60</v>
      </c>
      <c r="L1529" s="18">
        <f>INDEX(章节关卡!$D$4:$AA$123,掉落填表!B1529-5000,(掉落填表!E1529-1)*4+4)*$Z$4</f>
        <v>60</v>
      </c>
      <c r="P1529" s="18">
        <f t="shared" si="69"/>
        <v>50070002</v>
      </c>
      <c r="Q1529" s="18" t="str">
        <f>G1529&amp;"#"&amp;H1529&amp;"#"&amp;VLOOKUP(G1529,章节关卡!$AN$3:$AO$36,2,FALSE)</f>
        <v>1401003#60#14</v>
      </c>
    </row>
    <row r="1530" spans="1:17" ht="17.100000000000001" customHeight="1" x14ac:dyDescent="0.2">
      <c r="A1530" s="14">
        <v>1527</v>
      </c>
      <c r="B1530" s="14">
        <v>5007</v>
      </c>
      <c r="C1530" s="14" t="s">
        <v>2508</v>
      </c>
      <c r="D1530" s="14" t="s">
        <v>968</v>
      </c>
      <c r="E1530" s="14">
        <v>3</v>
      </c>
      <c r="F1530" s="18">
        <f t="shared" si="70"/>
        <v>10000</v>
      </c>
      <c r="G1530" s="18">
        <f>INDEX(章节关卡!$D$4:$AA$123,掉落填表!B1530-5000,(掉落填表!E1530-1)*4+2)</f>
        <v>1603004</v>
      </c>
      <c r="H1530" s="18">
        <f t="shared" si="71"/>
        <v>10</v>
      </c>
      <c r="L1530" s="18">
        <f>INDEX(章节关卡!$D$4:$AA$123,掉落填表!B1530-5000,(掉落填表!E1530-1)*4+4)*$Z$4</f>
        <v>10</v>
      </c>
      <c r="P1530" s="18">
        <f t="shared" si="69"/>
        <v>50070003</v>
      </c>
      <c r="Q1530" s="18" t="str">
        <f>G1530&amp;"#"&amp;H1530&amp;"#"&amp;VLOOKUP(G1530,章节关卡!$AN$3:$AO$36,2,FALSE)</f>
        <v>1603004#10#16</v>
      </c>
    </row>
    <row r="1531" spans="1:17" ht="17.100000000000001" customHeight="1" x14ac:dyDescent="0.2">
      <c r="A1531" s="14">
        <v>1528</v>
      </c>
      <c r="B1531" s="14">
        <v>5008</v>
      </c>
      <c r="C1531" s="14" t="s">
        <v>2509</v>
      </c>
      <c r="D1531" s="14" t="s">
        <v>968</v>
      </c>
      <c r="E1531" s="14">
        <v>1</v>
      </c>
      <c r="F1531" s="18">
        <f t="shared" si="70"/>
        <v>10000</v>
      </c>
      <c r="G1531" s="18">
        <f>INDEX(章节关卡!$D$4:$AA$123,掉落填表!B1531-5000,(掉落填表!E1531-1)*4+2)</f>
        <v>1401002</v>
      </c>
      <c r="H1531" s="18">
        <f t="shared" si="71"/>
        <v>150</v>
      </c>
      <c r="L1531" s="18">
        <f>INDEX(章节关卡!$D$4:$AA$123,掉落填表!B1531-5000,(掉落填表!E1531-1)*4+4)*$Z$4</f>
        <v>150</v>
      </c>
      <c r="P1531" s="18">
        <f t="shared" si="69"/>
        <v>50080001</v>
      </c>
      <c r="Q1531" s="18" t="str">
        <f>G1531&amp;"#"&amp;H1531&amp;"#"&amp;VLOOKUP(G1531,章节关卡!$AN$3:$AO$36,2,FALSE)</f>
        <v>1401002#150#14</v>
      </c>
    </row>
    <row r="1532" spans="1:17" ht="17.100000000000001" customHeight="1" x14ac:dyDescent="0.2">
      <c r="A1532" s="14">
        <v>1529</v>
      </c>
      <c r="B1532" s="14">
        <v>5008</v>
      </c>
      <c r="C1532" s="14" t="s">
        <v>2510</v>
      </c>
      <c r="D1532" s="14" t="s">
        <v>968</v>
      </c>
      <c r="E1532" s="14">
        <v>2</v>
      </c>
      <c r="F1532" s="18">
        <f t="shared" si="70"/>
        <v>10000</v>
      </c>
      <c r="G1532" s="18">
        <f>INDEX(章节关卡!$D$4:$AA$123,掉落填表!B1532-5000,(掉落填表!E1532-1)*4+2)</f>
        <v>1401004</v>
      </c>
      <c r="H1532" s="18">
        <f t="shared" si="71"/>
        <v>60</v>
      </c>
      <c r="L1532" s="18">
        <f>INDEX(章节关卡!$D$4:$AA$123,掉落填表!B1532-5000,(掉落填表!E1532-1)*4+4)*$Z$4</f>
        <v>60</v>
      </c>
      <c r="P1532" s="18">
        <f t="shared" si="69"/>
        <v>50080002</v>
      </c>
      <c r="Q1532" s="18" t="str">
        <f>G1532&amp;"#"&amp;H1532&amp;"#"&amp;VLOOKUP(G1532,章节关卡!$AN$3:$AO$36,2,FALSE)</f>
        <v>1401004#60#14</v>
      </c>
    </row>
    <row r="1533" spans="1:17" ht="17.100000000000001" customHeight="1" x14ac:dyDescent="0.2">
      <c r="A1533" s="14">
        <v>1530</v>
      </c>
      <c r="B1533" s="14">
        <v>5008</v>
      </c>
      <c r="C1533" s="14" t="s">
        <v>2511</v>
      </c>
      <c r="D1533" s="14" t="s">
        <v>968</v>
      </c>
      <c r="E1533" s="14">
        <v>3</v>
      </c>
      <c r="F1533" s="18">
        <f t="shared" si="70"/>
        <v>10000</v>
      </c>
      <c r="G1533" s="18">
        <f>INDEX(章节关卡!$D$4:$AA$123,掉落填表!B1533-5000,(掉落填表!E1533-1)*4+2)</f>
        <v>1603001</v>
      </c>
      <c r="H1533" s="18">
        <f t="shared" si="71"/>
        <v>10</v>
      </c>
      <c r="L1533" s="18">
        <f>INDEX(章节关卡!$D$4:$AA$123,掉落填表!B1533-5000,(掉落填表!E1533-1)*4+4)*$Z$4</f>
        <v>10</v>
      </c>
      <c r="P1533" s="18">
        <f t="shared" si="69"/>
        <v>50080003</v>
      </c>
      <c r="Q1533" s="18" t="str">
        <f>G1533&amp;"#"&amp;H1533&amp;"#"&amp;VLOOKUP(G1533,章节关卡!$AN$3:$AO$36,2,FALSE)</f>
        <v>1603001#10#16</v>
      </c>
    </row>
    <row r="1534" spans="1:17" ht="17.100000000000001" customHeight="1" x14ac:dyDescent="0.2">
      <c r="A1534" s="14">
        <v>1531</v>
      </c>
      <c r="B1534" s="14">
        <v>5009</v>
      </c>
      <c r="C1534" s="14" t="s">
        <v>2512</v>
      </c>
      <c r="D1534" s="14" t="s">
        <v>968</v>
      </c>
      <c r="E1534" s="14">
        <v>1</v>
      </c>
      <c r="F1534" s="18">
        <f t="shared" si="70"/>
        <v>10000</v>
      </c>
      <c r="G1534" s="18">
        <f>INDEX(章节关卡!$D$4:$AA$123,掉落填表!B1534-5000,(掉落填表!E1534-1)*4+2)</f>
        <v>1401002</v>
      </c>
      <c r="H1534" s="18">
        <f t="shared" si="71"/>
        <v>150</v>
      </c>
      <c r="L1534" s="18">
        <f>INDEX(章节关卡!$D$4:$AA$123,掉落填表!B1534-5000,(掉落填表!E1534-1)*4+4)*$Z$4</f>
        <v>150</v>
      </c>
      <c r="P1534" s="18">
        <f t="shared" si="69"/>
        <v>50090001</v>
      </c>
      <c r="Q1534" s="18" t="str">
        <f>G1534&amp;"#"&amp;H1534&amp;"#"&amp;VLOOKUP(G1534,章节关卡!$AN$3:$AO$36,2,FALSE)</f>
        <v>1401002#150#14</v>
      </c>
    </row>
    <row r="1535" spans="1:17" ht="17.100000000000001" customHeight="1" x14ac:dyDescent="0.2">
      <c r="A1535" s="14">
        <v>1532</v>
      </c>
      <c r="B1535" s="14">
        <v>5009</v>
      </c>
      <c r="C1535" s="14" t="s">
        <v>2513</v>
      </c>
      <c r="D1535" s="14" t="s">
        <v>968</v>
      </c>
      <c r="E1535" s="14">
        <v>2</v>
      </c>
      <c r="F1535" s="18">
        <f t="shared" si="70"/>
        <v>10000</v>
      </c>
      <c r="G1535" s="18">
        <f>INDEX(章节关卡!$D$4:$AA$123,掉落填表!B1535-5000,(掉落填表!E1535-1)*4+2)</f>
        <v>1401003</v>
      </c>
      <c r="H1535" s="18">
        <f t="shared" si="71"/>
        <v>60</v>
      </c>
      <c r="L1535" s="18">
        <f>INDEX(章节关卡!$D$4:$AA$123,掉落填表!B1535-5000,(掉落填表!E1535-1)*4+4)*$Z$4</f>
        <v>60</v>
      </c>
      <c r="P1535" s="18">
        <f t="shared" si="69"/>
        <v>50090002</v>
      </c>
      <c r="Q1535" s="18" t="str">
        <f>G1535&amp;"#"&amp;H1535&amp;"#"&amp;VLOOKUP(G1535,章节关卡!$AN$3:$AO$36,2,FALSE)</f>
        <v>1401003#60#14</v>
      </c>
    </row>
    <row r="1536" spans="1:17" ht="17.100000000000001" customHeight="1" x14ac:dyDescent="0.2">
      <c r="A1536" s="14">
        <v>1533</v>
      </c>
      <c r="B1536" s="14">
        <v>5009</v>
      </c>
      <c r="C1536" s="14" t="s">
        <v>2514</v>
      </c>
      <c r="D1536" s="14" t="s">
        <v>968</v>
      </c>
      <c r="E1536" s="14">
        <v>3</v>
      </c>
      <c r="F1536" s="18">
        <f t="shared" si="70"/>
        <v>10000</v>
      </c>
      <c r="G1536" s="18">
        <f>INDEX(章节关卡!$D$4:$AA$123,掉落填表!B1536-5000,(掉落填表!E1536-1)*4+2)</f>
        <v>1603001</v>
      </c>
      <c r="H1536" s="18">
        <f t="shared" si="71"/>
        <v>10</v>
      </c>
      <c r="L1536" s="18">
        <f>INDEX(章节关卡!$D$4:$AA$123,掉落填表!B1536-5000,(掉落填表!E1536-1)*4+4)*$Z$4</f>
        <v>10</v>
      </c>
      <c r="P1536" s="18">
        <f t="shared" si="69"/>
        <v>50090003</v>
      </c>
      <c r="Q1536" s="18" t="str">
        <f>G1536&amp;"#"&amp;H1536&amp;"#"&amp;VLOOKUP(G1536,章节关卡!$AN$3:$AO$36,2,FALSE)</f>
        <v>1603001#10#16</v>
      </c>
    </row>
    <row r="1537" spans="1:17" ht="17.100000000000001" customHeight="1" x14ac:dyDescent="0.2">
      <c r="A1537" s="14">
        <v>1534</v>
      </c>
      <c r="B1537" s="14">
        <v>5010</v>
      </c>
      <c r="C1537" s="14" t="s">
        <v>2515</v>
      </c>
      <c r="D1537" s="14" t="s">
        <v>968</v>
      </c>
      <c r="E1537" s="14">
        <v>1</v>
      </c>
      <c r="F1537" s="18">
        <f t="shared" si="70"/>
        <v>10000</v>
      </c>
      <c r="G1537" s="18">
        <f>INDEX(章节关卡!$D$4:$AA$123,掉落填表!B1537-5000,(掉落填表!E1537-1)*4+2)</f>
        <v>1401002</v>
      </c>
      <c r="H1537" s="18">
        <f t="shared" si="71"/>
        <v>150</v>
      </c>
      <c r="L1537" s="18">
        <f>INDEX(章节关卡!$D$4:$AA$123,掉落填表!B1537-5000,(掉落填表!E1537-1)*4+4)*$Z$4</f>
        <v>150</v>
      </c>
      <c r="P1537" s="18">
        <f t="shared" si="69"/>
        <v>50100001</v>
      </c>
      <c r="Q1537" s="18" t="str">
        <f>G1537&amp;"#"&amp;H1537&amp;"#"&amp;VLOOKUP(G1537,章节关卡!$AN$3:$AO$36,2,FALSE)</f>
        <v>1401002#150#14</v>
      </c>
    </row>
    <row r="1538" spans="1:17" ht="17.100000000000001" customHeight="1" x14ac:dyDescent="0.2">
      <c r="A1538" s="14">
        <v>1535</v>
      </c>
      <c r="B1538" s="14">
        <v>5010</v>
      </c>
      <c r="C1538" s="14" t="s">
        <v>2516</v>
      </c>
      <c r="D1538" s="14" t="s">
        <v>968</v>
      </c>
      <c r="E1538" s="14">
        <v>2</v>
      </c>
      <c r="F1538" s="18">
        <f t="shared" si="70"/>
        <v>10000</v>
      </c>
      <c r="G1538" s="18">
        <f>INDEX(章节关卡!$D$4:$AA$123,掉落填表!B1538-5000,(掉落填表!E1538-1)*4+2)</f>
        <v>1401004</v>
      </c>
      <c r="H1538" s="18">
        <f t="shared" si="71"/>
        <v>60</v>
      </c>
      <c r="L1538" s="18">
        <f>INDEX(章节关卡!$D$4:$AA$123,掉落填表!B1538-5000,(掉落填表!E1538-1)*4+4)*$Z$4</f>
        <v>60</v>
      </c>
      <c r="P1538" s="18">
        <f t="shared" si="69"/>
        <v>50100002</v>
      </c>
      <c r="Q1538" s="18" t="str">
        <f>G1538&amp;"#"&amp;H1538&amp;"#"&amp;VLOOKUP(G1538,章节关卡!$AN$3:$AO$36,2,FALSE)</f>
        <v>1401004#60#14</v>
      </c>
    </row>
    <row r="1539" spans="1:17" ht="17.100000000000001" customHeight="1" x14ac:dyDescent="0.2">
      <c r="A1539" s="14">
        <v>1536</v>
      </c>
      <c r="B1539" s="14">
        <v>5010</v>
      </c>
      <c r="C1539" s="14" t="s">
        <v>2517</v>
      </c>
      <c r="D1539" s="14" t="s">
        <v>968</v>
      </c>
      <c r="E1539" s="14">
        <v>3</v>
      </c>
      <c r="F1539" s="18">
        <f t="shared" si="70"/>
        <v>10000</v>
      </c>
      <c r="G1539" s="18">
        <f>INDEX(章节关卡!$D$4:$AA$123,掉落填表!B1539-5000,(掉落填表!E1539-1)*4+2)</f>
        <v>1603004</v>
      </c>
      <c r="H1539" s="18">
        <f t="shared" si="71"/>
        <v>10</v>
      </c>
      <c r="L1539" s="18">
        <f>INDEX(章节关卡!$D$4:$AA$123,掉落填表!B1539-5000,(掉落填表!E1539-1)*4+4)*$Z$4</f>
        <v>10</v>
      </c>
      <c r="P1539" s="18">
        <f t="shared" si="69"/>
        <v>50100003</v>
      </c>
      <c r="Q1539" s="18" t="str">
        <f>G1539&amp;"#"&amp;H1539&amp;"#"&amp;VLOOKUP(G1539,章节关卡!$AN$3:$AO$36,2,FALSE)</f>
        <v>1603004#10#16</v>
      </c>
    </row>
    <row r="1540" spans="1:17" ht="17.100000000000001" customHeight="1" x14ac:dyDescent="0.2">
      <c r="A1540" s="14">
        <v>1537</v>
      </c>
      <c r="B1540" s="14">
        <v>5011</v>
      </c>
      <c r="C1540" s="14" t="s">
        <v>2518</v>
      </c>
      <c r="D1540" s="14" t="s">
        <v>968</v>
      </c>
      <c r="E1540" s="14">
        <v>1</v>
      </c>
      <c r="F1540" s="18">
        <f t="shared" si="70"/>
        <v>10000</v>
      </c>
      <c r="G1540" s="18">
        <f>INDEX(章节关卡!$D$4:$AA$123,掉落填表!B1540-5000,(掉落填表!E1540-1)*4+2)</f>
        <v>1401002</v>
      </c>
      <c r="H1540" s="18">
        <f t="shared" si="71"/>
        <v>150</v>
      </c>
      <c r="L1540" s="18">
        <f>INDEX(章节关卡!$D$4:$AA$123,掉落填表!B1540-5000,(掉落填表!E1540-1)*4+4)*$Z$4</f>
        <v>150</v>
      </c>
      <c r="P1540" s="18">
        <f t="shared" ref="P1540:P1603" si="72">B1540*10000+E1540</f>
        <v>50110001</v>
      </c>
      <c r="Q1540" s="18" t="str">
        <f>G1540&amp;"#"&amp;H1540&amp;"#"&amp;VLOOKUP(G1540,章节关卡!$AN$3:$AO$36,2,FALSE)</f>
        <v>1401002#150#14</v>
      </c>
    </row>
    <row r="1541" spans="1:17" ht="17.100000000000001" customHeight="1" x14ac:dyDescent="0.2">
      <c r="A1541" s="14">
        <v>1538</v>
      </c>
      <c r="B1541" s="14">
        <v>5011</v>
      </c>
      <c r="C1541" s="14" t="s">
        <v>2519</v>
      </c>
      <c r="D1541" s="14" t="s">
        <v>968</v>
      </c>
      <c r="E1541" s="14">
        <v>2</v>
      </c>
      <c r="F1541" s="18">
        <f t="shared" ref="F1541:F1604" si="73">IF(L1541&lt;1,INT(L1541*10000),10000)</f>
        <v>10000</v>
      </c>
      <c r="G1541" s="18">
        <f>INDEX(章节关卡!$D$4:$AA$123,掉落填表!B1541-5000,(掉落填表!E1541-1)*4+2)</f>
        <v>1401003</v>
      </c>
      <c r="H1541" s="18">
        <f t="shared" ref="H1541:H1604" si="74">IF(F1541&lt;10000,1,INT(L1541))</f>
        <v>60</v>
      </c>
      <c r="L1541" s="18">
        <f>INDEX(章节关卡!$D$4:$AA$123,掉落填表!B1541-5000,(掉落填表!E1541-1)*4+4)*$Z$4</f>
        <v>60</v>
      </c>
      <c r="P1541" s="18">
        <f t="shared" si="72"/>
        <v>50110002</v>
      </c>
      <c r="Q1541" s="18" t="str">
        <f>G1541&amp;"#"&amp;H1541&amp;"#"&amp;VLOOKUP(G1541,章节关卡!$AN$3:$AO$36,2,FALSE)</f>
        <v>1401003#60#14</v>
      </c>
    </row>
    <row r="1542" spans="1:17" ht="17.100000000000001" customHeight="1" x14ac:dyDescent="0.2">
      <c r="A1542" s="14">
        <v>1539</v>
      </c>
      <c r="B1542" s="14">
        <v>5011</v>
      </c>
      <c r="C1542" s="14" t="s">
        <v>2520</v>
      </c>
      <c r="D1542" s="14" t="s">
        <v>968</v>
      </c>
      <c r="E1542" s="14">
        <v>3</v>
      </c>
      <c r="F1542" s="18">
        <f t="shared" si="73"/>
        <v>10000</v>
      </c>
      <c r="G1542" s="18">
        <f>INDEX(章节关卡!$D$4:$AA$123,掉落填表!B1542-5000,(掉落填表!E1542-1)*4+2)</f>
        <v>1603004</v>
      </c>
      <c r="H1542" s="18">
        <f t="shared" si="74"/>
        <v>10</v>
      </c>
      <c r="L1542" s="18">
        <f>INDEX(章节关卡!$D$4:$AA$123,掉落填表!B1542-5000,(掉落填表!E1542-1)*4+4)*$Z$4</f>
        <v>10</v>
      </c>
      <c r="P1542" s="18">
        <f t="shared" si="72"/>
        <v>50110003</v>
      </c>
      <c r="Q1542" s="18" t="str">
        <f>G1542&amp;"#"&amp;H1542&amp;"#"&amp;VLOOKUP(G1542,章节关卡!$AN$3:$AO$36,2,FALSE)</f>
        <v>1603004#10#16</v>
      </c>
    </row>
    <row r="1543" spans="1:17" ht="17.100000000000001" customHeight="1" x14ac:dyDescent="0.2">
      <c r="A1543" s="14">
        <v>1540</v>
      </c>
      <c r="B1543" s="14">
        <v>5012</v>
      </c>
      <c r="C1543" s="14" t="s">
        <v>2521</v>
      </c>
      <c r="D1543" s="14" t="s">
        <v>968</v>
      </c>
      <c r="E1543" s="14">
        <v>1</v>
      </c>
      <c r="F1543" s="18">
        <f t="shared" si="73"/>
        <v>10000</v>
      </c>
      <c r="G1543" s="18">
        <f>INDEX(章节关卡!$D$4:$AA$123,掉落填表!B1543-5000,(掉落填表!E1543-1)*4+2)</f>
        <v>1401002</v>
      </c>
      <c r="H1543" s="18">
        <f t="shared" si="74"/>
        <v>150</v>
      </c>
      <c r="L1543" s="18">
        <f>INDEX(章节关卡!$D$4:$AA$123,掉落填表!B1543-5000,(掉落填表!E1543-1)*4+4)*$Z$4</f>
        <v>150</v>
      </c>
      <c r="P1543" s="18">
        <f t="shared" si="72"/>
        <v>50120001</v>
      </c>
      <c r="Q1543" s="18" t="str">
        <f>G1543&amp;"#"&amp;H1543&amp;"#"&amp;VLOOKUP(G1543,章节关卡!$AN$3:$AO$36,2,FALSE)</f>
        <v>1401002#150#14</v>
      </c>
    </row>
    <row r="1544" spans="1:17" ht="17.100000000000001" customHeight="1" x14ac:dyDescent="0.2">
      <c r="A1544" s="14">
        <v>1541</v>
      </c>
      <c r="B1544" s="14">
        <v>5012</v>
      </c>
      <c r="C1544" s="14" t="s">
        <v>2522</v>
      </c>
      <c r="D1544" s="14" t="s">
        <v>968</v>
      </c>
      <c r="E1544" s="14">
        <v>2</v>
      </c>
      <c r="F1544" s="18">
        <f t="shared" si="73"/>
        <v>10000</v>
      </c>
      <c r="G1544" s="18">
        <f>INDEX(章节关卡!$D$4:$AA$123,掉落填表!B1544-5000,(掉落填表!E1544-1)*4+2)</f>
        <v>1401004</v>
      </c>
      <c r="H1544" s="18">
        <f t="shared" si="74"/>
        <v>60</v>
      </c>
      <c r="L1544" s="18">
        <f>INDEX(章节关卡!$D$4:$AA$123,掉落填表!B1544-5000,(掉落填表!E1544-1)*4+4)*$Z$4</f>
        <v>60</v>
      </c>
      <c r="P1544" s="18">
        <f t="shared" si="72"/>
        <v>50120002</v>
      </c>
      <c r="Q1544" s="18" t="str">
        <f>G1544&amp;"#"&amp;H1544&amp;"#"&amp;VLOOKUP(G1544,章节关卡!$AN$3:$AO$36,2,FALSE)</f>
        <v>1401004#60#14</v>
      </c>
    </row>
    <row r="1545" spans="1:17" ht="17.100000000000001" customHeight="1" x14ac:dyDescent="0.2">
      <c r="A1545" s="14">
        <v>1542</v>
      </c>
      <c r="B1545" s="14">
        <v>5012</v>
      </c>
      <c r="C1545" s="14" t="s">
        <v>2523</v>
      </c>
      <c r="D1545" s="14" t="s">
        <v>968</v>
      </c>
      <c r="E1545" s="14">
        <v>3</v>
      </c>
      <c r="F1545" s="18">
        <f t="shared" si="73"/>
        <v>10000</v>
      </c>
      <c r="G1545" s="18">
        <f>INDEX(章节关卡!$D$4:$AA$123,掉落填表!B1545-5000,(掉落填表!E1545-1)*4+2)</f>
        <v>1603001</v>
      </c>
      <c r="H1545" s="18">
        <f t="shared" si="74"/>
        <v>10</v>
      </c>
      <c r="L1545" s="18">
        <f>INDEX(章节关卡!$D$4:$AA$123,掉落填表!B1545-5000,(掉落填表!E1545-1)*4+4)*$Z$4</f>
        <v>10</v>
      </c>
      <c r="P1545" s="18">
        <f t="shared" si="72"/>
        <v>50120003</v>
      </c>
      <c r="Q1545" s="18" t="str">
        <f>G1545&amp;"#"&amp;H1545&amp;"#"&amp;VLOOKUP(G1545,章节关卡!$AN$3:$AO$36,2,FALSE)</f>
        <v>1603001#10#16</v>
      </c>
    </row>
    <row r="1546" spans="1:17" ht="17.100000000000001" customHeight="1" x14ac:dyDescent="0.2">
      <c r="A1546" s="14">
        <v>1543</v>
      </c>
      <c r="B1546" s="14">
        <v>5013</v>
      </c>
      <c r="C1546" s="14" t="s">
        <v>2524</v>
      </c>
      <c r="D1546" s="14" t="s">
        <v>968</v>
      </c>
      <c r="E1546" s="14">
        <v>1</v>
      </c>
      <c r="F1546" s="18">
        <f t="shared" si="73"/>
        <v>10000</v>
      </c>
      <c r="G1546" s="18">
        <f>INDEX(章节关卡!$D$4:$AA$123,掉落填表!B1546-5000,(掉落填表!E1546-1)*4+2)</f>
        <v>1401002</v>
      </c>
      <c r="H1546" s="18">
        <f t="shared" si="74"/>
        <v>150</v>
      </c>
      <c r="L1546" s="18">
        <f>INDEX(章节关卡!$D$4:$AA$123,掉落填表!B1546-5000,(掉落填表!E1546-1)*4+4)*$Z$4</f>
        <v>150</v>
      </c>
      <c r="P1546" s="18">
        <f t="shared" si="72"/>
        <v>50130001</v>
      </c>
      <c r="Q1546" s="18" t="str">
        <f>G1546&amp;"#"&amp;H1546&amp;"#"&amp;VLOOKUP(G1546,章节关卡!$AN$3:$AO$36,2,FALSE)</f>
        <v>1401002#150#14</v>
      </c>
    </row>
    <row r="1547" spans="1:17" ht="17.100000000000001" customHeight="1" x14ac:dyDescent="0.2">
      <c r="A1547" s="14">
        <v>1544</v>
      </c>
      <c r="B1547" s="14">
        <v>5013</v>
      </c>
      <c r="C1547" s="14" t="s">
        <v>2525</v>
      </c>
      <c r="D1547" s="14" t="s">
        <v>968</v>
      </c>
      <c r="E1547" s="14">
        <v>2</v>
      </c>
      <c r="F1547" s="18">
        <f t="shared" si="73"/>
        <v>10000</v>
      </c>
      <c r="G1547" s="18">
        <f>INDEX(章节关卡!$D$4:$AA$123,掉落填表!B1547-5000,(掉落填表!E1547-1)*4+2)</f>
        <v>1401003</v>
      </c>
      <c r="H1547" s="18">
        <f t="shared" si="74"/>
        <v>60</v>
      </c>
      <c r="L1547" s="18">
        <f>INDEX(章节关卡!$D$4:$AA$123,掉落填表!B1547-5000,(掉落填表!E1547-1)*4+4)*$Z$4</f>
        <v>60</v>
      </c>
      <c r="P1547" s="18">
        <f t="shared" si="72"/>
        <v>50130002</v>
      </c>
      <c r="Q1547" s="18" t="str">
        <f>G1547&amp;"#"&amp;H1547&amp;"#"&amp;VLOOKUP(G1547,章节关卡!$AN$3:$AO$36,2,FALSE)</f>
        <v>1401003#60#14</v>
      </c>
    </row>
    <row r="1548" spans="1:17" ht="17.100000000000001" customHeight="1" x14ac:dyDescent="0.2">
      <c r="A1548" s="14">
        <v>1545</v>
      </c>
      <c r="B1548" s="14">
        <v>5013</v>
      </c>
      <c r="C1548" s="14" t="s">
        <v>2526</v>
      </c>
      <c r="D1548" s="14" t="s">
        <v>968</v>
      </c>
      <c r="E1548" s="14">
        <v>3</v>
      </c>
      <c r="F1548" s="18">
        <f t="shared" si="73"/>
        <v>10000</v>
      </c>
      <c r="G1548" s="18">
        <f>INDEX(章节关卡!$D$4:$AA$123,掉落填表!B1548-5000,(掉落填表!E1548-1)*4+2)</f>
        <v>1603004</v>
      </c>
      <c r="H1548" s="18">
        <f t="shared" si="74"/>
        <v>10</v>
      </c>
      <c r="L1548" s="18">
        <f>INDEX(章节关卡!$D$4:$AA$123,掉落填表!B1548-5000,(掉落填表!E1548-1)*4+4)*$Z$4</f>
        <v>10</v>
      </c>
      <c r="P1548" s="18">
        <f t="shared" si="72"/>
        <v>50130003</v>
      </c>
      <c r="Q1548" s="18" t="str">
        <f>G1548&amp;"#"&amp;H1548&amp;"#"&amp;VLOOKUP(G1548,章节关卡!$AN$3:$AO$36,2,FALSE)</f>
        <v>1603004#10#16</v>
      </c>
    </row>
    <row r="1549" spans="1:17" ht="17.100000000000001" customHeight="1" x14ac:dyDescent="0.2">
      <c r="A1549" s="14">
        <v>1546</v>
      </c>
      <c r="B1549" s="14">
        <v>5014</v>
      </c>
      <c r="C1549" s="14" t="s">
        <v>2527</v>
      </c>
      <c r="D1549" s="14" t="s">
        <v>968</v>
      </c>
      <c r="E1549" s="14">
        <v>1</v>
      </c>
      <c r="F1549" s="18">
        <f t="shared" si="73"/>
        <v>10000</v>
      </c>
      <c r="G1549" s="18">
        <f>INDEX(章节关卡!$D$4:$AA$123,掉落填表!B1549-5000,(掉落填表!E1549-1)*4+2)</f>
        <v>1401002</v>
      </c>
      <c r="H1549" s="18">
        <f t="shared" si="74"/>
        <v>150</v>
      </c>
      <c r="L1549" s="18">
        <f>INDEX(章节关卡!$D$4:$AA$123,掉落填表!B1549-5000,(掉落填表!E1549-1)*4+4)*$Z$4</f>
        <v>150</v>
      </c>
      <c r="P1549" s="18">
        <f t="shared" si="72"/>
        <v>50140001</v>
      </c>
      <c r="Q1549" s="18" t="str">
        <f>G1549&amp;"#"&amp;H1549&amp;"#"&amp;VLOOKUP(G1549,章节关卡!$AN$3:$AO$36,2,FALSE)</f>
        <v>1401002#150#14</v>
      </c>
    </row>
    <row r="1550" spans="1:17" ht="17.100000000000001" customHeight="1" x14ac:dyDescent="0.2">
      <c r="A1550" s="14">
        <v>1547</v>
      </c>
      <c r="B1550" s="14">
        <v>5014</v>
      </c>
      <c r="C1550" s="14" t="s">
        <v>2528</v>
      </c>
      <c r="D1550" s="14" t="s">
        <v>968</v>
      </c>
      <c r="E1550" s="14">
        <v>2</v>
      </c>
      <c r="F1550" s="18">
        <f t="shared" si="73"/>
        <v>10000</v>
      </c>
      <c r="G1550" s="18">
        <f>INDEX(章节关卡!$D$4:$AA$123,掉落填表!B1550-5000,(掉落填表!E1550-1)*4+2)</f>
        <v>1401004</v>
      </c>
      <c r="H1550" s="18">
        <f t="shared" si="74"/>
        <v>60</v>
      </c>
      <c r="L1550" s="18">
        <f>INDEX(章节关卡!$D$4:$AA$123,掉落填表!B1550-5000,(掉落填表!E1550-1)*4+4)*$Z$4</f>
        <v>60</v>
      </c>
      <c r="P1550" s="18">
        <f t="shared" si="72"/>
        <v>50140002</v>
      </c>
      <c r="Q1550" s="18" t="str">
        <f>G1550&amp;"#"&amp;H1550&amp;"#"&amp;VLOOKUP(G1550,章节关卡!$AN$3:$AO$36,2,FALSE)</f>
        <v>1401004#60#14</v>
      </c>
    </row>
    <row r="1551" spans="1:17" ht="17.100000000000001" customHeight="1" x14ac:dyDescent="0.2">
      <c r="A1551" s="14">
        <v>1548</v>
      </c>
      <c r="B1551" s="14">
        <v>5014</v>
      </c>
      <c r="C1551" s="14" t="s">
        <v>2529</v>
      </c>
      <c r="D1551" s="14" t="s">
        <v>968</v>
      </c>
      <c r="E1551" s="14">
        <v>3</v>
      </c>
      <c r="F1551" s="18">
        <f t="shared" si="73"/>
        <v>10000</v>
      </c>
      <c r="G1551" s="18">
        <f>INDEX(章节关卡!$D$4:$AA$123,掉落填表!B1551-5000,(掉落填表!E1551-1)*4+2)</f>
        <v>1603001</v>
      </c>
      <c r="H1551" s="18">
        <f t="shared" si="74"/>
        <v>10</v>
      </c>
      <c r="L1551" s="18">
        <f>INDEX(章节关卡!$D$4:$AA$123,掉落填表!B1551-5000,(掉落填表!E1551-1)*4+4)*$Z$4</f>
        <v>10</v>
      </c>
      <c r="P1551" s="18">
        <f t="shared" si="72"/>
        <v>50140003</v>
      </c>
      <c r="Q1551" s="18" t="str">
        <f>G1551&amp;"#"&amp;H1551&amp;"#"&amp;VLOOKUP(G1551,章节关卡!$AN$3:$AO$36,2,FALSE)</f>
        <v>1603001#10#16</v>
      </c>
    </row>
    <row r="1552" spans="1:17" ht="17.100000000000001" customHeight="1" x14ac:dyDescent="0.2">
      <c r="A1552" s="14">
        <v>1549</v>
      </c>
      <c r="B1552" s="14">
        <v>5015</v>
      </c>
      <c r="C1552" s="14" t="s">
        <v>2530</v>
      </c>
      <c r="D1552" s="14" t="s">
        <v>968</v>
      </c>
      <c r="E1552" s="14">
        <v>1</v>
      </c>
      <c r="F1552" s="18">
        <f t="shared" si="73"/>
        <v>10000</v>
      </c>
      <c r="G1552" s="18">
        <f>INDEX(章节关卡!$D$4:$AA$123,掉落填表!B1552-5000,(掉落填表!E1552-1)*4+2)</f>
        <v>1401002</v>
      </c>
      <c r="H1552" s="18">
        <f t="shared" si="74"/>
        <v>150</v>
      </c>
      <c r="L1552" s="18">
        <f>INDEX(章节关卡!$D$4:$AA$123,掉落填表!B1552-5000,(掉落填表!E1552-1)*4+4)*$Z$4</f>
        <v>150</v>
      </c>
      <c r="P1552" s="18">
        <f t="shared" si="72"/>
        <v>50150001</v>
      </c>
      <c r="Q1552" s="18" t="str">
        <f>G1552&amp;"#"&amp;H1552&amp;"#"&amp;VLOOKUP(G1552,章节关卡!$AN$3:$AO$36,2,FALSE)</f>
        <v>1401002#150#14</v>
      </c>
    </row>
    <row r="1553" spans="1:17" ht="17.100000000000001" customHeight="1" x14ac:dyDescent="0.2">
      <c r="A1553" s="14">
        <v>1550</v>
      </c>
      <c r="B1553" s="14">
        <v>5015</v>
      </c>
      <c r="C1553" s="14" t="s">
        <v>2531</v>
      </c>
      <c r="D1553" s="14" t="s">
        <v>968</v>
      </c>
      <c r="E1553" s="14">
        <v>2</v>
      </c>
      <c r="F1553" s="18">
        <f t="shared" si="73"/>
        <v>10000</v>
      </c>
      <c r="G1553" s="18">
        <f>INDEX(章节关卡!$D$4:$AA$123,掉落填表!B1553-5000,(掉落填表!E1553-1)*4+2)</f>
        <v>1603004</v>
      </c>
      <c r="H1553" s="18">
        <f t="shared" si="74"/>
        <v>10</v>
      </c>
      <c r="L1553" s="18">
        <f>INDEX(章节关卡!$D$4:$AA$123,掉落填表!B1553-5000,(掉落填表!E1553-1)*4+4)*$Z$4</f>
        <v>10</v>
      </c>
      <c r="P1553" s="18">
        <f t="shared" si="72"/>
        <v>50150002</v>
      </c>
      <c r="Q1553" s="18" t="str">
        <f>G1553&amp;"#"&amp;H1553&amp;"#"&amp;VLOOKUP(G1553,章节关卡!$AN$3:$AO$36,2,FALSE)</f>
        <v>1603004#10#16</v>
      </c>
    </row>
    <row r="1554" spans="1:17" ht="17.100000000000001" customHeight="1" x14ac:dyDescent="0.2">
      <c r="A1554" s="14">
        <v>1551</v>
      </c>
      <c r="B1554" s="14">
        <v>5015</v>
      </c>
      <c r="C1554" s="14" t="s">
        <v>2532</v>
      </c>
      <c r="D1554" s="14" t="s">
        <v>968</v>
      </c>
      <c r="E1554" s="14">
        <v>3</v>
      </c>
      <c r="F1554" s="18">
        <f t="shared" si="73"/>
        <v>10000</v>
      </c>
      <c r="G1554" s="18">
        <f>INDEX(章节关卡!$D$4:$AA$123,掉落填表!B1554-5000,(掉落填表!E1554-1)*4+2)</f>
        <v>1603001</v>
      </c>
      <c r="H1554" s="18">
        <f t="shared" si="74"/>
        <v>10</v>
      </c>
      <c r="L1554" s="18">
        <f>INDEX(章节关卡!$D$4:$AA$123,掉落填表!B1554-5000,(掉落填表!E1554-1)*4+4)*$Z$4</f>
        <v>10</v>
      </c>
      <c r="P1554" s="18">
        <f t="shared" si="72"/>
        <v>50150003</v>
      </c>
      <c r="Q1554" s="18" t="str">
        <f>G1554&amp;"#"&amp;H1554&amp;"#"&amp;VLOOKUP(G1554,章节关卡!$AN$3:$AO$36,2,FALSE)</f>
        <v>1603001#10#16</v>
      </c>
    </row>
    <row r="1555" spans="1:17" ht="17.100000000000001" customHeight="1" x14ac:dyDescent="0.2">
      <c r="A1555" s="14">
        <v>1552</v>
      </c>
      <c r="B1555" s="14">
        <v>5016</v>
      </c>
      <c r="C1555" s="14" t="s">
        <v>2533</v>
      </c>
      <c r="D1555" s="14" t="s">
        <v>968</v>
      </c>
      <c r="E1555" s="14">
        <v>1</v>
      </c>
      <c r="F1555" s="18">
        <f t="shared" si="73"/>
        <v>10000</v>
      </c>
      <c r="G1555" s="18">
        <f>INDEX(章节关卡!$D$4:$AA$123,掉落填表!B1555-5000,(掉落填表!E1555-1)*4+2)</f>
        <v>1401002</v>
      </c>
      <c r="H1555" s="18">
        <f t="shared" si="74"/>
        <v>200</v>
      </c>
      <c r="L1555" s="18">
        <f>INDEX(章节关卡!$D$4:$AA$123,掉落填表!B1555-5000,(掉落填表!E1555-1)*4+4)*$Z$4</f>
        <v>200</v>
      </c>
      <c r="P1555" s="18">
        <f t="shared" si="72"/>
        <v>50160001</v>
      </c>
      <c r="Q1555" s="18" t="str">
        <f>G1555&amp;"#"&amp;H1555&amp;"#"&amp;VLOOKUP(G1555,章节关卡!$AN$3:$AO$36,2,FALSE)</f>
        <v>1401002#200#14</v>
      </c>
    </row>
    <row r="1556" spans="1:17" ht="17.100000000000001" customHeight="1" x14ac:dyDescent="0.2">
      <c r="A1556" s="14">
        <v>1553</v>
      </c>
      <c r="B1556" s="14">
        <v>5016</v>
      </c>
      <c r="C1556" s="14" t="s">
        <v>2534</v>
      </c>
      <c r="D1556" s="14" t="s">
        <v>968</v>
      </c>
      <c r="E1556" s="14">
        <v>2</v>
      </c>
      <c r="F1556" s="18">
        <f t="shared" si="73"/>
        <v>10000</v>
      </c>
      <c r="G1556" s="18">
        <f>INDEX(章节关卡!$D$4:$AA$123,掉落填表!B1556-5000,(掉落填表!E1556-1)*4+2)</f>
        <v>1401003</v>
      </c>
      <c r="H1556" s="18">
        <f t="shared" si="74"/>
        <v>70</v>
      </c>
      <c r="L1556" s="18">
        <f>INDEX(章节关卡!$D$4:$AA$123,掉落填表!B1556-5000,(掉落填表!E1556-1)*4+4)*$Z$4</f>
        <v>70</v>
      </c>
      <c r="P1556" s="18">
        <f t="shared" si="72"/>
        <v>50160002</v>
      </c>
      <c r="Q1556" s="18" t="str">
        <f>G1556&amp;"#"&amp;H1556&amp;"#"&amp;VLOOKUP(G1556,章节关卡!$AN$3:$AO$36,2,FALSE)</f>
        <v>1401003#70#14</v>
      </c>
    </row>
    <row r="1557" spans="1:17" ht="17.100000000000001" customHeight="1" x14ac:dyDescent="0.2">
      <c r="A1557" s="14">
        <v>1554</v>
      </c>
      <c r="B1557" s="14">
        <v>5016</v>
      </c>
      <c r="C1557" s="14" t="s">
        <v>2535</v>
      </c>
      <c r="D1557" s="14" t="s">
        <v>968</v>
      </c>
      <c r="E1557" s="14">
        <v>3</v>
      </c>
      <c r="F1557" s="18">
        <f t="shared" si="73"/>
        <v>10000</v>
      </c>
      <c r="G1557" s="18">
        <f>INDEX(章节关卡!$D$4:$AA$123,掉落填表!B1557-5000,(掉落填表!E1557-1)*4+2)</f>
        <v>1603004</v>
      </c>
      <c r="H1557" s="18">
        <f t="shared" si="74"/>
        <v>20</v>
      </c>
      <c r="L1557" s="18">
        <f>INDEX(章节关卡!$D$4:$AA$123,掉落填表!B1557-5000,(掉落填表!E1557-1)*4+4)*$Z$4</f>
        <v>20</v>
      </c>
      <c r="P1557" s="18">
        <f t="shared" si="72"/>
        <v>50160003</v>
      </c>
      <c r="Q1557" s="18" t="str">
        <f>G1557&amp;"#"&amp;H1557&amp;"#"&amp;VLOOKUP(G1557,章节关卡!$AN$3:$AO$36,2,FALSE)</f>
        <v>1603004#20#16</v>
      </c>
    </row>
    <row r="1558" spans="1:17" ht="17.100000000000001" customHeight="1" x14ac:dyDescent="0.2">
      <c r="A1558" s="14">
        <v>1555</v>
      </c>
      <c r="B1558" s="14">
        <v>5017</v>
      </c>
      <c r="C1558" s="14" t="s">
        <v>2536</v>
      </c>
      <c r="D1558" s="14" t="s">
        <v>968</v>
      </c>
      <c r="E1558" s="14">
        <v>1</v>
      </c>
      <c r="F1558" s="18">
        <f t="shared" si="73"/>
        <v>10000</v>
      </c>
      <c r="G1558" s="18">
        <f>INDEX(章节关卡!$D$4:$AA$123,掉落填表!B1558-5000,(掉落填表!E1558-1)*4+2)</f>
        <v>1401002</v>
      </c>
      <c r="H1558" s="18">
        <f t="shared" si="74"/>
        <v>200</v>
      </c>
      <c r="L1558" s="18">
        <f>INDEX(章节关卡!$D$4:$AA$123,掉落填表!B1558-5000,(掉落填表!E1558-1)*4+4)*$Z$4</f>
        <v>200</v>
      </c>
      <c r="P1558" s="18">
        <f t="shared" si="72"/>
        <v>50170001</v>
      </c>
      <c r="Q1558" s="18" t="str">
        <f>G1558&amp;"#"&amp;H1558&amp;"#"&amp;VLOOKUP(G1558,章节关卡!$AN$3:$AO$36,2,FALSE)</f>
        <v>1401002#200#14</v>
      </c>
    </row>
    <row r="1559" spans="1:17" ht="17.100000000000001" customHeight="1" x14ac:dyDescent="0.2">
      <c r="A1559" s="14">
        <v>1556</v>
      </c>
      <c r="B1559" s="14">
        <v>5017</v>
      </c>
      <c r="C1559" s="14" t="s">
        <v>2537</v>
      </c>
      <c r="D1559" s="14" t="s">
        <v>968</v>
      </c>
      <c r="E1559" s="14">
        <v>2</v>
      </c>
      <c r="F1559" s="18">
        <f t="shared" si="73"/>
        <v>10000</v>
      </c>
      <c r="G1559" s="18">
        <f>INDEX(章节关卡!$D$4:$AA$123,掉落填表!B1559-5000,(掉落填表!E1559-1)*4+2)</f>
        <v>1401004</v>
      </c>
      <c r="H1559" s="18">
        <f t="shared" si="74"/>
        <v>70</v>
      </c>
      <c r="L1559" s="18">
        <f>INDEX(章节关卡!$D$4:$AA$123,掉落填表!B1559-5000,(掉落填表!E1559-1)*4+4)*$Z$4</f>
        <v>70</v>
      </c>
      <c r="P1559" s="18">
        <f t="shared" si="72"/>
        <v>50170002</v>
      </c>
      <c r="Q1559" s="18" t="str">
        <f>G1559&amp;"#"&amp;H1559&amp;"#"&amp;VLOOKUP(G1559,章节关卡!$AN$3:$AO$36,2,FALSE)</f>
        <v>1401004#70#14</v>
      </c>
    </row>
    <row r="1560" spans="1:17" ht="17.100000000000001" customHeight="1" x14ac:dyDescent="0.2">
      <c r="A1560" s="14">
        <v>1557</v>
      </c>
      <c r="B1560" s="14">
        <v>5017</v>
      </c>
      <c r="C1560" s="14" t="s">
        <v>2538</v>
      </c>
      <c r="D1560" s="14" t="s">
        <v>968</v>
      </c>
      <c r="E1560" s="14">
        <v>3</v>
      </c>
      <c r="F1560" s="18">
        <f t="shared" si="73"/>
        <v>10000</v>
      </c>
      <c r="G1560" s="18">
        <f>INDEX(章节关卡!$D$4:$AA$123,掉落填表!B1560-5000,(掉落填表!E1560-1)*4+2)</f>
        <v>1603001</v>
      </c>
      <c r="H1560" s="18">
        <f t="shared" si="74"/>
        <v>20</v>
      </c>
      <c r="L1560" s="18">
        <f>INDEX(章节关卡!$D$4:$AA$123,掉落填表!B1560-5000,(掉落填表!E1560-1)*4+4)*$Z$4</f>
        <v>20</v>
      </c>
      <c r="P1560" s="18">
        <f t="shared" si="72"/>
        <v>50170003</v>
      </c>
      <c r="Q1560" s="18" t="str">
        <f>G1560&amp;"#"&amp;H1560&amp;"#"&amp;VLOOKUP(G1560,章节关卡!$AN$3:$AO$36,2,FALSE)</f>
        <v>1603001#20#16</v>
      </c>
    </row>
    <row r="1561" spans="1:17" ht="17.100000000000001" customHeight="1" x14ac:dyDescent="0.2">
      <c r="A1561" s="14">
        <v>1558</v>
      </c>
      <c r="B1561" s="14">
        <v>5018</v>
      </c>
      <c r="C1561" s="14" t="s">
        <v>2539</v>
      </c>
      <c r="D1561" s="14" t="s">
        <v>968</v>
      </c>
      <c r="E1561" s="14">
        <v>1</v>
      </c>
      <c r="F1561" s="18">
        <f t="shared" si="73"/>
        <v>10000</v>
      </c>
      <c r="G1561" s="18">
        <f>INDEX(章节关卡!$D$4:$AA$123,掉落填表!B1561-5000,(掉落填表!E1561-1)*4+2)</f>
        <v>1401002</v>
      </c>
      <c r="H1561" s="18">
        <f t="shared" si="74"/>
        <v>200</v>
      </c>
      <c r="L1561" s="18">
        <f>INDEX(章节关卡!$D$4:$AA$123,掉落填表!B1561-5000,(掉落填表!E1561-1)*4+4)*$Z$4</f>
        <v>200</v>
      </c>
      <c r="P1561" s="18">
        <f t="shared" si="72"/>
        <v>50180001</v>
      </c>
      <c r="Q1561" s="18" t="str">
        <f>G1561&amp;"#"&amp;H1561&amp;"#"&amp;VLOOKUP(G1561,章节关卡!$AN$3:$AO$36,2,FALSE)</f>
        <v>1401002#200#14</v>
      </c>
    </row>
    <row r="1562" spans="1:17" ht="17.100000000000001" customHeight="1" x14ac:dyDescent="0.2">
      <c r="A1562" s="14">
        <v>1559</v>
      </c>
      <c r="B1562" s="14">
        <v>5018</v>
      </c>
      <c r="C1562" s="14" t="s">
        <v>2540</v>
      </c>
      <c r="D1562" s="14" t="s">
        <v>968</v>
      </c>
      <c r="E1562" s="14">
        <v>2</v>
      </c>
      <c r="F1562" s="18">
        <f t="shared" si="73"/>
        <v>10000</v>
      </c>
      <c r="G1562" s="18">
        <f>INDEX(章节关卡!$D$4:$AA$123,掉落填表!B1562-5000,(掉落填表!E1562-1)*4+2)</f>
        <v>1401003</v>
      </c>
      <c r="H1562" s="18">
        <f t="shared" si="74"/>
        <v>70</v>
      </c>
      <c r="L1562" s="18">
        <f>INDEX(章节关卡!$D$4:$AA$123,掉落填表!B1562-5000,(掉落填表!E1562-1)*4+4)*$Z$4</f>
        <v>70</v>
      </c>
      <c r="P1562" s="18">
        <f t="shared" si="72"/>
        <v>50180002</v>
      </c>
      <c r="Q1562" s="18" t="str">
        <f>G1562&amp;"#"&amp;H1562&amp;"#"&amp;VLOOKUP(G1562,章节关卡!$AN$3:$AO$36,2,FALSE)</f>
        <v>1401003#70#14</v>
      </c>
    </row>
    <row r="1563" spans="1:17" ht="17.100000000000001" customHeight="1" x14ac:dyDescent="0.2">
      <c r="A1563" s="14">
        <v>1560</v>
      </c>
      <c r="B1563" s="14">
        <v>5018</v>
      </c>
      <c r="C1563" s="14" t="s">
        <v>2541</v>
      </c>
      <c r="D1563" s="14" t="s">
        <v>968</v>
      </c>
      <c r="E1563" s="14">
        <v>3</v>
      </c>
      <c r="F1563" s="18">
        <f t="shared" si="73"/>
        <v>10000</v>
      </c>
      <c r="G1563" s="18">
        <f>INDEX(章节关卡!$D$4:$AA$123,掉落填表!B1563-5000,(掉落填表!E1563-1)*4+2)</f>
        <v>1603004</v>
      </c>
      <c r="H1563" s="18">
        <f t="shared" si="74"/>
        <v>20</v>
      </c>
      <c r="L1563" s="18">
        <f>INDEX(章节关卡!$D$4:$AA$123,掉落填表!B1563-5000,(掉落填表!E1563-1)*4+4)*$Z$4</f>
        <v>20</v>
      </c>
      <c r="P1563" s="18">
        <f t="shared" si="72"/>
        <v>50180003</v>
      </c>
      <c r="Q1563" s="18" t="str">
        <f>G1563&amp;"#"&amp;H1563&amp;"#"&amp;VLOOKUP(G1563,章节关卡!$AN$3:$AO$36,2,FALSE)</f>
        <v>1603004#20#16</v>
      </c>
    </row>
    <row r="1564" spans="1:17" ht="17.100000000000001" customHeight="1" x14ac:dyDescent="0.2">
      <c r="A1564" s="14">
        <v>1561</v>
      </c>
      <c r="B1564" s="14">
        <v>5019</v>
      </c>
      <c r="C1564" s="14" t="s">
        <v>2542</v>
      </c>
      <c r="D1564" s="14" t="s">
        <v>968</v>
      </c>
      <c r="E1564" s="14">
        <v>1</v>
      </c>
      <c r="F1564" s="18">
        <f t="shared" si="73"/>
        <v>10000</v>
      </c>
      <c r="G1564" s="18">
        <f>INDEX(章节关卡!$D$4:$AA$123,掉落填表!B1564-5000,(掉落填表!E1564-1)*4+2)</f>
        <v>1401002</v>
      </c>
      <c r="H1564" s="18">
        <f t="shared" si="74"/>
        <v>200</v>
      </c>
      <c r="L1564" s="18">
        <f>INDEX(章节关卡!$D$4:$AA$123,掉落填表!B1564-5000,(掉落填表!E1564-1)*4+4)*$Z$4</f>
        <v>200</v>
      </c>
      <c r="P1564" s="18">
        <f t="shared" si="72"/>
        <v>50190001</v>
      </c>
      <c r="Q1564" s="18" t="str">
        <f>G1564&amp;"#"&amp;H1564&amp;"#"&amp;VLOOKUP(G1564,章节关卡!$AN$3:$AO$36,2,FALSE)</f>
        <v>1401002#200#14</v>
      </c>
    </row>
    <row r="1565" spans="1:17" ht="17.100000000000001" customHeight="1" x14ac:dyDescent="0.2">
      <c r="A1565" s="14">
        <v>1562</v>
      </c>
      <c r="B1565" s="14">
        <v>5019</v>
      </c>
      <c r="C1565" s="14" t="s">
        <v>2543</v>
      </c>
      <c r="D1565" s="14" t="s">
        <v>968</v>
      </c>
      <c r="E1565" s="14">
        <v>2</v>
      </c>
      <c r="F1565" s="18">
        <f t="shared" si="73"/>
        <v>10000</v>
      </c>
      <c r="G1565" s="18">
        <f>INDEX(章节关卡!$D$4:$AA$123,掉落填表!B1565-5000,(掉落填表!E1565-1)*4+2)</f>
        <v>1401004</v>
      </c>
      <c r="H1565" s="18">
        <f t="shared" si="74"/>
        <v>70</v>
      </c>
      <c r="L1565" s="18">
        <f>INDEX(章节关卡!$D$4:$AA$123,掉落填表!B1565-5000,(掉落填表!E1565-1)*4+4)*$Z$4</f>
        <v>70</v>
      </c>
      <c r="P1565" s="18">
        <f t="shared" si="72"/>
        <v>50190002</v>
      </c>
      <c r="Q1565" s="18" t="str">
        <f>G1565&amp;"#"&amp;H1565&amp;"#"&amp;VLOOKUP(G1565,章节关卡!$AN$3:$AO$36,2,FALSE)</f>
        <v>1401004#70#14</v>
      </c>
    </row>
    <row r="1566" spans="1:17" ht="17.100000000000001" customHeight="1" x14ac:dyDescent="0.2">
      <c r="A1566" s="14">
        <v>1563</v>
      </c>
      <c r="B1566" s="14">
        <v>5019</v>
      </c>
      <c r="C1566" s="14" t="s">
        <v>2544</v>
      </c>
      <c r="D1566" s="14" t="s">
        <v>968</v>
      </c>
      <c r="E1566" s="14">
        <v>3</v>
      </c>
      <c r="F1566" s="18">
        <f t="shared" si="73"/>
        <v>10000</v>
      </c>
      <c r="G1566" s="18">
        <f>INDEX(章节关卡!$D$4:$AA$123,掉落填表!B1566-5000,(掉落填表!E1566-1)*4+2)</f>
        <v>1603001</v>
      </c>
      <c r="H1566" s="18">
        <f t="shared" si="74"/>
        <v>20</v>
      </c>
      <c r="L1566" s="18">
        <f>INDEX(章节关卡!$D$4:$AA$123,掉落填表!B1566-5000,(掉落填表!E1566-1)*4+4)*$Z$4</f>
        <v>20</v>
      </c>
      <c r="P1566" s="18">
        <f t="shared" si="72"/>
        <v>50190003</v>
      </c>
      <c r="Q1566" s="18" t="str">
        <f>G1566&amp;"#"&amp;H1566&amp;"#"&amp;VLOOKUP(G1566,章节关卡!$AN$3:$AO$36,2,FALSE)</f>
        <v>1603001#20#16</v>
      </c>
    </row>
    <row r="1567" spans="1:17" ht="17.100000000000001" customHeight="1" x14ac:dyDescent="0.2">
      <c r="A1567" s="14">
        <v>1564</v>
      </c>
      <c r="B1567" s="14">
        <v>5020</v>
      </c>
      <c r="C1567" s="14" t="s">
        <v>2545</v>
      </c>
      <c r="D1567" s="14" t="s">
        <v>968</v>
      </c>
      <c r="E1567" s="14">
        <v>1</v>
      </c>
      <c r="F1567" s="18">
        <f t="shared" si="73"/>
        <v>10000</v>
      </c>
      <c r="G1567" s="18">
        <f>INDEX(章节关卡!$D$4:$AA$123,掉落填表!B1567-5000,(掉落填表!E1567-1)*4+2)</f>
        <v>1401002</v>
      </c>
      <c r="H1567" s="18">
        <f t="shared" si="74"/>
        <v>200</v>
      </c>
      <c r="L1567" s="18">
        <f>INDEX(章节关卡!$D$4:$AA$123,掉落填表!B1567-5000,(掉落填表!E1567-1)*4+4)*$Z$4</f>
        <v>200</v>
      </c>
      <c r="P1567" s="18">
        <f t="shared" si="72"/>
        <v>50200001</v>
      </c>
      <c r="Q1567" s="18" t="str">
        <f>G1567&amp;"#"&amp;H1567&amp;"#"&amp;VLOOKUP(G1567,章节关卡!$AN$3:$AO$36,2,FALSE)</f>
        <v>1401002#200#14</v>
      </c>
    </row>
    <row r="1568" spans="1:17" ht="17.100000000000001" customHeight="1" x14ac:dyDescent="0.2">
      <c r="A1568" s="14">
        <v>1565</v>
      </c>
      <c r="B1568" s="14">
        <v>5020</v>
      </c>
      <c r="C1568" s="14" t="s">
        <v>2546</v>
      </c>
      <c r="D1568" s="14" t="s">
        <v>968</v>
      </c>
      <c r="E1568" s="14">
        <v>2</v>
      </c>
      <c r="F1568" s="18">
        <f t="shared" si="73"/>
        <v>10000</v>
      </c>
      <c r="G1568" s="18">
        <f>INDEX(章节关卡!$D$4:$AA$123,掉落填表!B1568-5000,(掉落填表!E1568-1)*4+2)</f>
        <v>1401003</v>
      </c>
      <c r="H1568" s="18">
        <f t="shared" si="74"/>
        <v>70</v>
      </c>
      <c r="L1568" s="18">
        <f>INDEX(章节关卡!$D$4:$AA$123,掉落填表!B1568-5000,(掉落填表!E1568-1)*4+4)*$Z$4</f>
        <v>70</v>
      </c>
      <c r="P1568" s="18">
        <f t="shared" si="72"/>
        <v>50200002</v>
      </c>
      <c r="Q1568" s="18" t="str">
        <f>G1568&amp;"#"&amp;H1568&amp;"#"&amp;VLOOKUP(G1568,章节关卡!$AN$3:$AO$36,2,FALSE)</f>
        <v>1401003#70#14</v>
      </c>
    </row>
    <row r="1569" spans="1:17" ht="17.100000000000001" customHeight="1" x14ac:dyDescent="0.2">
      <c r="A1569" s="14">
        <v>1566</v>
      </c>
      <c r="B1569" s="14">
        <v>5020</v>
      </c>
      <c r="C1569" s="14" t="s">
        <v>2547</v>
      </c>
      <c r="D1569" s="14" t="s">
        <v>968</v>
      </c>
      <c r="E1569" s="14">
        <v>3</v>
      </c>
      <c r="F1569" s="18">
        <f t="shared" si="73"/>
        <v>10000</v>
      </c>
      <c r="G1569" s="18">
        <f>INDEX(章节关卡!$D$4:$AA$123,掉落填表!B1569-5000,(掉落填表!E1569-1)*4+2)</f>
        <v>1603004</v>
      </c>
      <c r="H1569" s="18">
        <f t="shared" si="74"/>
        <v>20</v>
      </c>
      <c r="L1569" s="18">
        <f>INDEX(章节关卡!$D$4:$AA$123,掉落填表!B1569-5000,(掉落填表!E1569-1)*4+4)*$Z$4</f>
        <v>20</v>
      </c>
      <c r="P1569" s="18">
        <f t="shared" si="72"/>
        <v>50200003</v>
      </c>
      <c r="Q1569" s="18" t="str">
        <f>G1569&amp;"#"&amp;H1569&amp;"#"&amp;VLOOKUP(G1569,章节关卡!$AN$3:$AO$36,2,FALSE)</f>
        <v>1603004#20#16</v>
      </c>
    </row>
    <row r="1570" spans="1:17" ht="17.100000000000001" customHeight="1" x14ac:dyDescent="0.2">
      <c r="A1570" s="14">
        <v>1567</v>
      </c>
      <c r="B1570" s="14">
        <v>5021</v>
      </c>
      <c r="C1570" s="14" t="s">
        <v>2548</v>
      </c>
      <c r="D1570" s="14" t="s">
        <v>968</v>
      </c>
      <c r="E1570" s="14">
        <v>1</v>
      </c>
      <c r="F1570" s="18">
        <f t="shared" si="73"/>
        <v>10000</v>
      </c>
      <c r="G1570" s="18">
        <f>INDEX(章节关卡!$D$4:$AA$123,掉落填表!B1570-5000,(掉落填表!E1570-1)*4+2)</f>
        <v>1401002</v>
      </c>
      <c r="H1570" s="18">
        <f t="shared" si="74"/>
        <v>200</v>
      </c>
      <c r="L1570" s="18">
        <f>INDEX(章节关卡!$D$4:$AA$123,掉落填表!B1570-5000,(掉落填表!E1570-1)*4+4)*$Z$4</f>
        <v>200</v>
      </c>
      <c r="P1570" s="18">
        <f t="shared" si="72"/>
        <v>50210001</v>
      </c>
      <c r="Q1570" s="18" t="str">
        <f>G1570&amp;"#"&amp;H1570&amp;"#"&amp;VLOOKUP(G1570,章节关卡!$AN$3:$AO$36,2,FALSE)</f>
        <v>1401002#200#14</v>
      </c>
    </row>
    <row r="1571" spans="1:17" ht="17.100000000000001" customHeight="1" x14ac:dyDescent="0.2">
      <c r="A1571" s="14">
        <v>1568</v>
      </c>
      <c r="B1571" s="14">
        <v>5021</v>
      </c>
      <c r="C1571" s="14" t="s">
        <v>2549</v>
      </c>
      <c r="D1571" s="14" t="s">
        <v>968</v>
      </c>
      <c r="E1571" s="14">
        <v>2</v>
      </c>
      <c r="F1571" s="18">
        <f t="shared" si="73"/>
        <v>10000</v>
      </c>
      <c r="G1571" s="18">
        <f>INDEX(章节关卡!$D$4:$AA$123,掉落填表!B1571-5000,(掉落填表!E1571-1)*4+2)</f>
        <v>1401004</v>
      </c>
      <c r="H1571" s="18">
        <f t="shared" si="74"/>
        <v>70</v>
      </c>
      <c r="L1571" s="18">
        <f>INDEX(章节关卡!$D$4:$AA$123,掉落填表!B1571-5000,(掉落填表!E1571-1)*4+4)*$Z$4</f>
        <v>70</v>
      </c>
      <c r="P1571" s="18">
        <f t="shared" si="72"/>
        <v>50210002</v>
      </c>
      <c r="Q1571" s="18" t="str">
        <f>G1571&amp;"#"&amp;H1571&amp;"#"&amp;VLOOKUP(G1571,章节关卡!$AN$3:$AO$36,2,FALSE)</f>
        <v>1401004#70#14</v>
      </c>
    </row>
    <row r="1572" spans="1:17" ht="17.100000000000001" customHeight="1" x14ac:dyDescent="0.2">
      <c r="A1572" s="14">
        <v>1569</v>
      </c>
      <c r="B1572" s="14">
        <v>5021</v>
      </c>
      <c r="C1572" s="14" t="s">
        <v>2550</v>
      </c>
      <c r="D1572" s="14" t="s">
        <v>968</v>
      </c>
      <c r="E1572" s="14">
        <v>3</v>
      </c>
      <c r="F1572" s="18">
        <f t="shared" si="73"/>
        <v>10000</v>
      </c>
      <c r="G1572" s="18">
        <f>INDEX(章节关卡!$D$4:$AA$123,掉落填表!B1572-5000,(掉落填表!E1572-1)*4+2)</f>
        <v>1603001</v>
      </c>
      <c r="H1572" s="18">
        <f t="shared" si="74"/>
        <v>20</v>
      </c>
      <c r="L1572" s="18">
        <f>INDEX(章节关卡!$D$4:$AA$123,掉落填表!B1572-5000,(掉落填表!E1572-1)*4+4)*$Z$4</f>
        <v>20</v>
      </c>
      <c r="P1572" s="18">
        <f t="shared" si="72"/>
        <v>50210003</v>
      </c>
      <c r="Q1572" s="18" t="str">
        <f>G1572&amp;"#"&amp;H1572&amp;"#"&amp;VLOOKUP(G1572,章节关卡!$AN$3:$AO$36,2,FALSE)</f>
        <v>1603001#20#16</v>
      </c>
    </row>
    <row r="1573" spans="1:17" ht="17.100000000000001" customHeight="1" x14ac:dyDescent="0.2">
      <c r="A1573" s="14">
        <v>1570</v>
      </c>
      <c r="B1573" s="14">
        <v>5022</v>
      </c>
      <c r="C1573" s="14" t="s">
        <v>2551</v>
      </c>
      <c r="D1573" s="14" t="s">
        <v>968</v>
      </c>
      <c r="E1573" s="14">
        <v>1</v>
      </c>
      <c r="F1573" s="18">
        <f t="shared" si="73"/>
        <v>10000</v>
      </c>
      <c r="G1573" s="18">
        <f>INDEX(章节关卡!$D$4:$AA$123,掉落填表!B1573-5000,(掉落填表!E1573-1)*4+2)</f>
        <v>1401002</v>
      </c>
      <c r="H1573" s="18">
        <f t="shared" si="74"/>
        <v>200</v>
      </c>
      <c r="L1573" s="18">
        <f>INDEX(章节关卡!$D$4:$AA$123,掉落填表!B1573-5000,(掉落填表!E1573-1)*4+4)*$Z$4</f>
        <v>200</v>
      </c>
      <c r="P1573" s="18">
        <f t="shared" si="72"/>
        <v>50220001</v>
      </c>
      <c r="Q1573" s="18" t="str">
        <f>G1573&amp;"#"&amp;H1573&amp;"#"&amp;VLOOKUP(G1573,章节关卡!$AN$3:$AO$36,2,FALSE)</f>
        <v>1401002#200#14</v>
      </c>
    </row>
    <row r="1574" spans="1:17" ht="17.100000000000001" customHeight="1" x14ac:dyDescent="0.2">
      <c r="A1574" s="14">
        <v>1571</v>
      </c>
      <c r="B1574" s="14">
        <v>5022</v>
      </c>
      <c r="C1574" s="14" t="s">
        <v>2552</v>
      </c>
      <c r="D1574" s="14" t="s">
        <v>968</v>
      </c>
      <c r="E1574" s="14">
        <v>2</v>
      </c>
      <c r="F1574" s="18">
        <f t="shared" si="73"/>
        <v>10000</v>
      </c>
      <c r="G1574" s="18">
        <f>INDEX(章节关卡!$D$4:$AA$123,掉落填表!B1574-5000,(掉落填表!E1574-1)*4+2)</f>
        <v>1401003</v>
      </c>
      <c r="H1574" s="18">
        <f t="shared" si="74"/>
        <v>70</v>
      </c>
      <c r="L1574" s="18">
        <f>INDEX(章节关卡!$D$4:$AA$123,掉落填表!B1574-5000,(掉落填表!E1574-1)*4+4)*$Z$4</f>
        <v>70</v>
      </c>
      <c r="P1574" s="18">
        <f t="shared" si="72"/>
        <v>50220002</v>
      </c>
      <c r="Q1574" s="18" t="str">
        <f>G1574&amp;"#"&amp;H1574&amp;"#"&amp;VLOOKUP(G1574,章节关卡!$AN$3:$AO$36,2,FALSE)</f>
        <v>1401003#70#14</v>
      </c>
    </row>
    <row r="1575" spans="1:17" ht="17.100000000000001" customHeight="1" x14ac:dyDescent="0.2">
      <c r="A1575" s="14">
        <v>1572</v>
      </c>
      <c r="B1575" s="14">
        <v>5022</v>
      </c>
      <c r="C1575" s="14" t="s">
        <v>2553</v>
      </c>
      <c r="D1575" s="14" t="s">
        <v>968</v>
      </c>
      <c r="E1575" s="14">
        <v>3</v>
      </c>
      <c r="F1575" s="18">
        <f t="shared" si="73"/>
        <v>10000</v>
      </c>
      <c r="G1575" s="18">
        <f>INDEX(章节关卡!$D$4:$AA$123,掉落填表!B1575-5000,(掉落填表!E1575-1)*4+2)</f>
        <v>1603004</v>
      </c>
      <c r="H1575" s="18">
        <f t="shared" si="74"/>
        <v>20</v>
      </c>
      <c r="L1575" s="18">
        <f>INDEX(章节关卡!$D$4:$AA$123,掉落填表!B1575-5000,(掉落填表!E1575-1)*4+4)*$Z$4</f>
        <v>20</v>
      </c>
      <c r="P1575" s="18">
        <f t="shared" si="72"/>
        <v>50220003</v>
      </c>
      <c r="Q1575" s="18" t="str">
        <f>G1575&amp;"#"&amp;H1575&amp;"#"&amp;VLOOKUP(G1575,章节关卡!$AN$3:$AO$36,2,FALSE)</f>
        <v>1603004#20#16</v>
      </c>
    </row>
    <row r="1576" spans="1:17" ht="17.100000000000001" customHeight="1" x14ac:dyDescent="0.2">
      <c r="A1576" s="14">
        <v>1573</v>
      </c>
      <c r="B1576" s="14">
        <v>5023</v>
      </c>
      <c r="C1576" s="14" t="s">
        <v>2554</v>
      </c>
      <c r="D1576" s="14" t="s">
        <v>968</v>
      </c>
      <c r="E1576" s="14">
        <v>1</v>
      </c>
      <c r="F1576" s="18">
        <f t="shared" si="73"/>
        <v>10000</v>
      </c>
      <c r="G1576" s="18">
        <f>INDEX(章节关卡!$D$4:$AA$123,掉落填表!B1576-5000,(掉落填表!E1576-1)*4+2)</f>
        <v>1401002</v>
      </c>
      <c r="H1576" s="18">
        <f t="shared" si="74"/>
        <v>200</v>
      </c>
      <c r="L1576" s="18">
        <f>INDEX(章节关卡!$D$4:$AA$123,掉落填表!B1576-5000,(掉落填表!E1576-1)*4+4)*$Z$4</f>
        <v>200</v>
      </c>
      <c r="P1576" s="18">
        <f t="shared" si="72"/>
        <v>50230001</v>
      </c>
      <c r="Q1576" s="18" t="str">
        <f>G1576&amp;"#"&amp;H1576&amp;"#"&amp;VLOOKUP(G1576,章节关卡!$AN$3:$AO$36,2,FALSE)</f>
        <v>1401002#200#14</v>
      </c>
    </row>
    <row r="1577" spans="1:17" ht="17.100000000000001" customHeight="1" x14ac:dyDescent="0.2">
      <c r="A1577" s="14">
        <v>1574</v>
      </c>
      <c r="B1577" s="14">
        <v>5023</v>
      </c>
      <c r="C1577" s="14" t="s">
        <v>2555</v>
      </c>
      <c r="D1577" s="14" t="s">
        <v>968</v>
      </c>
      <c r="E1577" s="14">
        <v>2</v>
      </c>
      <c r="F1577" s="18">
        <f t="shared" si="73"/>
        <v>10000</v>
      </c>
      <c r="G1577" s="18">
        <f>INDEX(章节关卡!$D$4:$AA$123,掉落填表!B1577-5000,(掉落填表!E1577-1)*4+2)</f>
        <v>1603004</v>
      </c>
      <c r="H1577" s="18">
        <f t="shared" si="74"/>
        <v>20</v>
      </c>
      <c r="L1577" s="18">
        <f>INDEX(章节关卡!$D$4:$AA$123,掉落填表!B1577-5000,(掉落填表!E1577-1)*4+4)*$Z$4</f>
        <v>20</v>
      </c>
      <c r="P1577" s="18">
        <f t="shared" si="72"/>
        <v>50230002</v>
      </c>
      <c r="Q1577" s="18" t="str">
        <f>G1577&amp;"#"&amp;H1577&amp;"#"&amp;VLOOKUP(G1577,章节关卡!$AN$3:$AO$36,2,FALSE)</f>
        <v>1603004#20#16</v>
      </c>
    </row>
    <row r="1578" spans="1:17" ht="17.100000000000001" customHeight="1" x14ac:dyDescent="0.2">
      <c r="A1578" s="14">
        <v>1575</v>
      </c>
      <c r="B1578" s="14">
        <v>5023</v>
      </c>
      <c r="C1578" s="14" t="s">
        <v>2556</v>
      </c>
      <c r="D1578" s="14" t="s">
        <v>968</v>
      </c>
      <c r="E1578" s="14">
        <v>3</v>
      </c>
      <c r="F1578" s="18">
        <f t="shared" si="73"/>
        <v>10000</v>
      </c>
      <c r="G1578" s="18">
        <f>INDEX(章节关卡!$D$4:$AA$123,掉落填表!B1578-5000,(掉落填表!E1578-1)*4+2)</f>
        <v>1603001</v>
      </c>
      <c r="H1578" s="18">
        <f t="shared" si="74"/>
        <v>20</v>
      </c>
      <c r="L1578" s="18">
        <f>INDEX(章节关卡!$D$4:$AA$123,掉落填表!B1578-5000,(掉落填表!E1578-1)*4+4)*$Z$4</f>
        <v>20</v>
      </c>
      <c r="P1578" s="18">
        <f t="shared" si="72"/>
        <v>50230003</v>
      </c>
      <c r="Q1578" s="18" t="str">
        <f>G1578&amp;"#"&amp;H1578&amp;"#"&amp;VLOOKUP(G1578,章节关卡!$AN$3:$AO$36,2,FALSE)</f>
        <v>1603001#20#16</v>
      </c>
    </row>
    <row r="1579" spans="1:17" ht="17.100000000000001" customHeight="1" x14ac:dyDescent="0.2">
      <c r="A1579" s="14">
        <v>1576</v>
      </c>
      <c r="B1579" s="14">
        <v>5024</v>
      </c>
      <c r="C1579" s="14" t="s">
        <v>2557</v>
      </c>
      <c r="D1579" s="14" t="s">
        <v>968</v>
      </c>
      <c r="E1579" s="14">
        <v>1</v>
      </c>
      <c r="F1579" s="18">
        <f t="shared" si="73"/>
        <v>10000</v>
      </c>
      <c r="G1579" s="18">
        <f>INDEX(章节关卡!$D$4:$AA$123,掉落填表!B1579-5000,(掉落填表!E1579-1)*4+2)</f>
        <v>1401002</v>
      </c>
      <c r="H1579" s="18">
        <f t="shared" si="74"/>
        <v>200</v>
      </c>
      <c r="L1579" s="18">
        <f>INDEX(章节关卡!$D$4:$AA$123,掉落填表!B1579-5000,(掉落填表!E1579-1)*4+4)*$Z$4</f>
        <v>200</v>
      </c>
      <c r="P1579" s="18">
        <f t="shared" si="72"/>
        <v>50240001</v>
      </c>
      <c r="Q1579" s="18" t="str">
        <f>G1579&amp;"#"&amp;H1579&amp;"#"&amp;VLOOKUP(G1579,章节关卡!$AN$3:$AO$36,2,FALSE)</f>
        <v>1401002#200#14</v>
      </c>
    </row>
    <row r="1580" spans="1:17" ht="17.100000000000001" customHeight="1" x14ac:dyDescent="0.2">
      <c r="A1580" s="14">
        <v>1577</v>
      </c>
      <c r="B1580" s="14">
        <v>5024</v>
      </c>
      <c r="C1580" s="14" t="s">
        <v>2558</v>
      </c>
      <c r="D1580" s="14" t="s">
        <v>968</v>
      </c>
      <c r="E1580" s="14">
        <v>2</v>
      </c>
      <c r="F1580" s="18">
        <f t="shared" si="73"/>
        <v>10000</v>
      </c>
      <c r="G1580" s="18">
        <f>INDEX(章节关卡!$D$4:$AA$123,掉落填表!B1580-5000,(掉落填表!E1580-1)*4+2)</f>
        <v>1401003</v>
      </c>
      <c r="H1580" s="18">
        <f t="shared" si="74"/>
        <v>70</v>
      </c>
      <c r="L1580" s="18">
        <f>INDEX(章节关卡!$D$4:$AA$123,掉落填表!B1580-5000,(掉落填表!E1580-1)*4+4)*$Z$4</f>
        <v>70</v>
      </c>
      <c r="P1580" s="18">
        <f t="shared" si="72"/>
        <v>50240002</v>
      </c>
      <c r="Q1580" s="18" t="str">
        <f>G1580&amp;"#"&amp;H1580&amp;"#"&amp;VLOOKUP(G1580,章节关卡!$AN$3:$AO$36,2,FALSE)</f>
        <v>1401003#70#14</v>
      </c>
    </row>
    <row r="1581" spans="1:17" ht="17.100000000000001" customHeight="1" x14ac:dyDescent="0.2">
      <c r="A1581" s="14">
        <v>1578</v>
      </c>
      <c r="B1581" s="14">
        <v>5024</v>
      </c>
      <c r="C1581" s="14" t="s">
        <v>2559</v>
      </c>
      <c r="D1581" s="14" t="s">
        <v>968</v>
      </c>
      <c r="E1581" s="14">
        <v>3</v>
      </c>
      <c r="F1581" s="18">
        <f t="shared" si="73"/>
        <v>10000</v>
      </c>
      <c r="G1581" s="18">
        <f>INDEX(章节关卡!$D$4:$AA$123,掉落填表!B1581-5000,(掉落填表!E1581-1)*4+2)</f>
        <v>1603004</v>
      </c>
      <c r="H1581" s="18">
        <f t="shared" si="74"/>
        <v>20</v>
      </c>
      <c r="L1581" s="18">
        <f>INDEX(章节关卡!$D$4:$AA$123,掉落填表!B1581-5000,(掉落填表!E1581-1)*4+4)*$Z$4</f>
        <v>20</v>
      </c>
      <c r="P1581" s="18">
        <f t="shared" si="72"/>
        <v>50240003</v>
      </c>
      <c r="Q1581" s="18" t="str">
        <f>G1581&amp;"#"&amp;H1581&amp;"#"&amp;VLOOKUP(G1581,章节关卡!$AN$3:$AO$36,2,FALSE)</f>
        <v>1603004#20#16</v>
      </c>
    </row>
    <row r="1582" spans="1:17" ht="17.100000000000001" customHeight="1" x14ac:dyDescent="0.2">
      <c r="A1582" s="14">
        <v>1579</v>
      </c>
      <c r="B1582" s="14">
        <v>5025</v>
      </c>
      <c r="C1582" s="14" t="s">
        <v>2560</v>
      </c>
      <c r="D1582" s="14" t="s">
        <v>968</v>
      </c>
      <c r="E1582" s="14">
        <v>1</v>
      </c>
      <c r="F1582" s="18">
        <f t="shared" si="73"/>
        <v>10000</v>
      </c>
      <c r="G1582" s="18">
        <f>INDEX(章节关卡!$D$4:$AA$123,掉落填表!B1582-5000,(掉落填表!E1582-1)*4+2)</f>
        <v>1401002</v>
      </c>
      <c r="H1582" s="18">
        <f t="shared" si="74"/>
        <v>200</v>
      </c>
      <c r="L1582" s="18">
        <f>INDEX(章节关卡!$D$4:$AA$123,掉落填表!B1582-5000,(掉落填表!E1582-1)*4+4)*$Z$4</f>
        <v>200</v>
      </c>
      <c r="P1582" s="18">
        <f t="shared" si="72"/>
        <v>50250001</v>
      </c>
      <c r="Q1582" s="18" t="str">
        <f>G1582&amp;"#"&amp;H1582&amp;"#"&amp;VLOOKUP(G1582,章节关卡!$AN$3:$AO$36,2,FALSE)</f>
        <v>1401002#200#14</v>
      </c>
    </row>
    <row r="1583" spans="1:17" ht="17.100000000000001" customHeight="1" x14ac:dyDescent="0.2">
      <c r="A1583" s="14">
        <v>1580</v>
      </c>
      <c r="B1583" s="14">
        <v>5025</v>
      </c>
      <c r="C1583" s="14" t="s">
        <v>2561</v>
      </c>
      <c r="D1583" s="14" t="s">
        <v>968</v>
      </c>
      <c r="E1583" s="14">
        <v>2</v>
      </c>
      <c r="F1583" s="18">
        <f t="shared" si="73"/>
        <v>10000</v>
      </c>
      <c r="G1583" s="18">
        <f>INDEX(章节关卡!$D$4:$AA$123,掉落填表!B1583-5000,(掉落填表!E1583-1)*4+2)</f>
        <v>1401004</v>
      </c>
      <c r="H1583" s="18">
        <f t="shared" si="74"/>
        <v>70</v>
      </c>
      <c r="L1583" s="18">
        <f>INDEX(章节关卡!$D$4:$AA$123,掉落填表!B1583-5000,(掉落填表!E1583-1)*4+4)*$Z$4</f>
        <v>70</v>
      </c>
      <c r="P1583" s="18">
        <f t="shared" si="72"/>
        <v>50250002</v>
      </c>
      <c r="Q1583" s="18" t="str">
        <f>G1583&amp;"#"&amp;H1583&amp;"#"&amp;VLOOKUP(G1583,章节关卡!$AN$3:$AO$36,2,FALSE)</f>
        <v>1401004#70#14</v>
      </c>
    </row>
    <row r="1584" spans="1:17" ht="17.100000000000001" customHeight="1" x14ac:dyDescent="0.2">
      <c r="A1584" s="14">
        <v>1581</v>
      </c>
      <c r="B1584" s="14">
        <v>5025</v>
      </c>
      <c r="C1584" s="14" t="s">
        <v>2562</v>
      </c>
      <c r="D1584" s="14" t="s">
        <v>968</v>
      </c>
      <c r="E1584" s="14">
        <v>3</v>
      </c>
      <c r="F1584" s="18">
        <f t="shared" si="73"/>
        <v>10000</v>
      </c>
      <c r="G1584" s="18">
        <f>INDEX(章节关卡!$D$4:$AA$123,掉落填表!B1584-5000,(掉落填表!E1584-1)*4+2)</f>
        <v>1603001</v>
      </c>
      <c r="H1584" s="18">
        <f t="shared" si="74"/>
        <v>20</v>
      </c>
      <c r="L1584" s="18">
        <f>INDEX(章节关卡!$D$4:$AA$123,掉落填表!B1584-5000,(掉落填表!E1584-1)*4+4)*$Z$4</f>
        <v>20</v>
      </c>
      <c r="P1584" s="18">
        <f t="shared" si="72"/>
        <v>50250003</v>
      </c>
      <c r="Q1584" s="18" t="str">
        <f>G1584&amp;"#"&amp;H1584&amp;"#"&amp;VLOOKUP(G1584,章节关卡!$AN$3:$AO$36,2,FALSE)</f>
        <v>1603001#20#16</v>
      </c>
    </row>
    <row r="1585" spans="1:17" ht="17.100000000000001" customHeight="1" x14ac:dyDescent="0.2">
      <c r="A1585" s="14">
        <v>1582</v>
      </c>
      <c r="B1585" s="14">
        <v>5026</v>
      </c>
      <c r="C1585" s="14" t="s">
        <v>2563</v>
      </c>
      <c r="D1585" s="14" t="s">
        <v>968</v>
      </c>
      <c r="E1585" s="14">
        <v>1</v>
      </c>
      <c r="F1585" s="18">
        <f t="shared" si="73"/>
        <v>10000</v>
      </c>
      <c r="G1585" s="18">
        <f>INDEX(章节关卡!$D$4:$AA$123,掉落填表!B1585-5000,(掉落填表!E1585-1)*4+2)</f>
        <v>1401002</v>
      </c>
      <c r="H1585" s="18">
        <f t="shared" si="74"/>
        <v>200</v>
      </c>
      <c r="L1585" s="18">
        <f>INDEX(章节关卡!$D$4:$AA$123,掉落填表!B1585-5000,(掉落填表!E1585-1)*4+4)*$Z$4</f>
        <v>200</v>
      </c>
      <c r="P1585" s="18">
        <f t="shared" si="72"/>
        <v>50260001</v>
      </c>
      <c r="Q1585" s="18" t="str">
        <f>G1585&amp;"#"&amp;H1585&amp;"#"&amp;VLOOKUP(G1585,章节关卡!$AN$3:$AO$36,2,FALSE)</f>
        <v>1401002#200#14</v>
      </c>
    </row>
    <row r="1586" spans="1:17" ht="17.100000000000001" customHeight="1" x14ac:dyDescent="0.2">
      <c r="A1586" s="14">
        <v>1583</v>
      </c>
      <c r="B1586" s="14">
        <v>5026</v>
      </c>
      <c r="C1586" s="14" t="s">
        <v>2564</v>
      </c>
      <c r="D1586" s="14" t="s">
        <v>968</v>
      </c>
      <c r="E1586" s="14">
        <v>2</v>
      </c>
      <c r="F1586" s="18">
        <f t="shared" si="73"/>
        <v>10000</v>
      </c>
      <c r="G1586" s="18">
        <f>INDEX(章节关卡!$D$4:$AA$123,掉落填表!B1586-5000,(掉落填表!E1586-1)*4+2)</f>
        <v>1401003</v>
      </c>
      <c r="H1586" s="18">
        <f t="shared" si="74"/>
        <v>70</v>
      </c>
      <c r="L1586" s="18">
        <f>INDEX(章节关卡!$D$4:$AA$123,掉落填表!B1586-5000,(掉落填表!E1586-1)*4+4)*$Z$4</f>
        <v>70</v>
      </c>
      <c r="P1586" s="18">
        <f t="shared" si="72"/>
        <v>50260002</v>
      </c>
      <c r="Q1586" s="18" t="str">
        <f>G1586&amp;"#"&amp;H1586&amp;"#"&amp;VLOOKUP(G1586,章节关卡!$AN$3:$AO$36,2,FALSE)</f>
        <v>1401003#70#14</v>
      </c>
    </row>
    <row r="1587" spans="1:17" ht="17.100000000000001" customHeight="1" x14ac:dyDescent="0.2">
      <c r="A1587" s="14">
        <v>1584</v>
      </c>
      <c r="B1587" s="14">
        <v>5026</v>
      </c>
      <c r="C1587" s="14" t="s">
        <v>2565</v>
      </c>
      <c r="D1587" s="14" t="s">
        <v>968</v>
      </c>
      <c r="E1587" s="14">
        <v>3</v>
      </c>
      <c r="F1587" s="18">
        <f t="shared" si="73"/>
        <v>10000</v>
      </c>
      <c r="G1587" s="18">
        <f>INDEX(章节关卡!$D$4:$AA$123,掉落填表!B1587-5000,(掉落填表!E1587-1)*4+2)</f>
        <v>1603004</v>
      </c>
      <c r="H1587" s="18">
        <f t="shared" si="74"/>
        <v>20</v>
      </c>
      <c r="L1587" s="18">
        <f>INDEX(章节关卡!$D$4:$AA$123,掉落填表!B1587-5000,(掉落填表!E1587-1)*4+4)*$Z$4</f>
        <v>20</v>
      </c>
      <c r="P1587" s="18">
        <f t="shared" si="72"/>
        <v>50260003</v>
      </c>
      <c r="Q1587" s="18" t="str">
        <f>G1587&amp;"#"&amp;H1587&amp;"#"&amp;VLOOKUP(G1587,章节关卡!$AN$3:$AO$36,2,FALSE)</f>
        <v>1603004#20#16</v>
      </c>
    </row>
    <row r="1588" spans="1:17" ht="17.100000000000001" customHeight="1" x14ac:dyDescent="0.2">
      <c r="A1588" s="14">
        <v>1585</v>
      </c>
      <c r="B1588" s="14">
        <v>5027</v>
      </c>
      <c r="C1588" s="14" t="s">
        <v>2566</v>
      </c>
      <c r="D1588" s="14" t="s">
        <v>968</v>
      </c>
      <c r="E1588" s="14">
        <v>1</v>
      </c>
      <c r="F1588" s="18">
        <f t="shared" si="73"/>
        <v>10000</v>
      </c>
      <c r="G1588" s="18">
        <f>INDEX(章节关卡!$D$4:$AA$123,掉落填表!B1588-5000,(掉落填表!E1588-1)*4+2)</f>
        <v>1401002</v>
      </c>
      <c r="H1588" s="18">
        <f t="shared" si="74"/>
        <v>200</v>
      </c>
      <c r="L1588" s="18">
        <f>INDEX(章节关卡!$D$4:$AA$123,掉落填表!B1588-5000,(掉落填表!E1588-1)*4+4)*$Z$4</f>
        <v>200</v>
      </c>
      <c r="P1588" s="18">
        <f t="shared" si="72"/>
        <v>50270001</v>
      </c>
      <c r="Q1588" s="18" t="str">
        <f>G1588&amp;"#"&amp;H1588&amp;"#"&amp;VLOOKUP(G1588,章节关卡!$AN$3:$AO$36,2,FALSE)</f>
        <v>1401002#200#14</v>
      </c>
    </row>
    <row r="1589" spans="1:17" ht="17.100000000000001" customHeight="1" x14ac:dyDescent="0.2">
      <c r="A1589" s="14">
        <v>1586</v>
      </c>
      <c r="B1589" s="14">
        <v>5027</v>
      </c>
      <c r="C1589" s="14" t="s">
        <v>2567</v>
      </c>
      <c r="D1589" s="14" t="s">
        <v>968</v>
      </c>
      <c r="E1589" s="14">
        <v>2</v>
      </c>
      <c r="F1589" s="18">
        <f t="shared" si="73"/>
        <v>10000</v>
      </c>
      <c r="G1589" s="18">
        <f>INDEX(章节关卡!$D$4:$AA$123,掉落填表!B1589-5000,(掉落填表!E1589-1)*4+2)</f>
        <v>1401004</v>
      </c>
      <c r="H1589" s="18">
        <f t="shared" si="74"/>
        <v>70</v>
      </c>
      <c r="L1589" s="18">
        <f>INDEX(章节关卡!$D$4:$AA$123,掉落填表!B1589-5000,(掉落填表!E1589-1)*4+4)*$Z$4</f>
        <v>70</v>
      </c>
      <c r="P1589" s="18">
        <f t="shared" si="72"/>
        <v>50270002</v>
      </c>
      <c r="Q1589" s="18" t="str">
        <f>G1589&amp;"#"&amp;H1589&amp;"#"&amp;VLOOKUP(G1589,章节关卡!$AN$3:$AO$36,2,FALSE)</f>
        <v>1401004#70#14</v>
      </c>
    </row>
    <row r="1590" spans="1:17" ht="17.100000000000001" customHeight="1" x14ac:dyDescent="0.2">
      <c r="A1590" s="14">
        <v>1587</v>
      </c>
      <c r="B1590" s="14">
        <v>5027</v>
      </c>
      <c r="C1590" s="14" t="s">
        <v>2568</v>
      </c>
      <c r="D1590" s="14" t="s">
        <v>968</v>
      </c>
      <c r="E1590" s="14">
        <v>3</v>
      </c>
      <c r="F1590" s="18">
        <f t="shared" si="73"/>
        <v>10000</v>
      </c>
      <c r="G1590" s="18">
        <f>INDEX(章节关卡!$D$4:$AA$123,掉落填表!B1590-5000,(掉落填表!E1590-1)*4+2)</f>
        <v>1603001</v>
      </c>
      <c r="H1590" s="18">
        <f t="shared" si="74"/>
        <v>20</v>
      </c>
      <c r="L1590" s="18">
        <f>INDEX(章节关卡!$D$4:$AA$123,掉落填表!B1590-5000,(掉落填表!E1590-1)*4+4)*$Z$4</f>
        <v>20</v>
      </c>
      <c r="P1590" s="18">
        <f t="shared" si="72"/>
        <v>50270003</v>
      </c>
      <c r="Q1590" s="18" t="str">
        <f>G1590&amp;"#"&amp;H1590&amp;"#"&amp;VLOOKUP(G1590,章节关卡!$AN$3:$AO$36,2,FALSE)</f>
        <v>1603001#20#16</v>
      </c>
    </row>
    <row r="1591" spans="1:17" ht="17.100000000000001" customHeight="1" x14ac:dyDescent="0.2">
      <c r="A1591" s="14">
        <v>1588</v>
      </c>
      <c r="B1591" s="14">
        <v>5028</v>
      </c>
      <c r="C1591" s="14" t="s">
        <v>2569</v>
      </c>
      <c r="D1591" s="14" t="s">
        <v>968</v>
      </c>
      <c r="E1591" s="14">
        <v>1</v>
      </c>
      <c r="F1591" s="18">
        <f t="shared" si="73"/>
        <v>10000</v>
      </c>
      <c r="G1591" s="18">
        <f>INDEX(章节关卡!$D$4:$AA$123,掉落填表!B1591-5000,(掉落填表!E1591-1)*4+2)</f>
        <v>1401002</v>
      </c>
      <c r="H1591" s="18">
        <f t="shared" si="74"/>
        <v>200</v>
      </c>
      <c r="L1591" s="18">
        <f>INDEX(章节关卡!$D$4:$AA$123,掉落填表!B1591-5000,(掉落填表!E1591-1)*4+4)*$Z$4</f>
        <v>200</v>
      </c>
      <c r="P1591" s="18">
        <f t="shared" si="72"/>
        <v>50280001</v>
      </c>
      <c r="Q1591" s="18" t="str">
        <f>G1591&amp;"#"&amp;H1591&amp;"#"&amp;VLOOKUP(G1591,章节关卡!$AN$3:$AO$36,2,FALSE)</f>
        <v>1401002#200#14</v>
      </c>
    </row>
    <row r="1592" spans="1:17" ht="17.100000000000001" customHeight="1" x14ac:dyDescent="0.2">
      <c r="A1592" s="14">
        <v>1589</v>
      </c>
      <c r="B1592" s="14">
        <v>5028</v>
      </c>
      <c r="C1592" s="14" t="s">
        <v>2570</v>
      </c>
      <c r="D1592" s="14" t="s">
        <v>968</v>
      </c>
      <c r="E1592" s="14">
        <v>2</v>
      </c>
      <c r="F1592" s="18">
        <f t="shared" si="73"/>
        <v>10000</v>
      </c>
      <c r="G1592" s="18">
        <f>INDEX(章节关卡!$D$4:$AA$123,掉落填表!B1592-5000,(掉落填表!E1592-1)*4+2)</f>
        <v>1401003</v>
      </c>
      <c r="H1592" s="18">
        <f t="shared" si="74"/>
        <v>70</v>
      </c>
      <c r="L1592" s="18">
        <f>INDEX(章节关卡!$D$4:$AA$123,掉落填表!B1592-5000,(掉落填表!E1592-1)*4+4)*$Z$4</f>
        <v>70</v>
      </c>
      <c r="P1592" s="18">
        <f t="shared" si="72"/>
        <v>50280002</v>
      </c>
      <c r="Q1592" s="18" t="str">
        <f>G1592&amp;"#"&amp;H1592&amp;"#"&amp;VLOOKUP(G1592,章节关卡!$AN$3:$AO$36,2,FALSE)</f>
        <v>1401003#70#14</v>
      </c>
    </row>
    <row r="1593" spans="1:17" ht="17.100000000000001" customHeight="1" x14ac:dyDescent="0.2">
      <c r="A1593" s="14">
        <v>1590</v>
      </c>
      <c r="B1593" s="14">
        <v>5028</v>
      </c>
      <c r="C1593" s="14" t="s">
        <v>2571</v>
      </c>
      <c r="D1593" s="14" t="s">
        <v>968</v>
      </c>
      <c r="E1593" s="14">
        <v>3</v>
      </c>
      <c r="F1593" s="18">
        <f t="shared" si="73"/>
        <v>10000</v>
      </c>
      <c r="G1593" s="18">
        <f>INDEX(章节关卡!$D$4:$AA$123,掉落填表!B1593-5000,(掉落填表!E1593-1)*4+2)</f>
        <v>1603004</v>
      </c>
      <c r="H1593" s="18">
        <f t="shared" si="74"/>
        <v>20</v>
      </c>
      <c r="L1593" s="18">
        <f>INDEX(章节关卡!$D$4:$AA$123,掉落填表!B1593-5000,(掉落填表!E1593-1)*4+4)*$Z$4</f>
        <v>20</v>
      </c>
      <c r="P1593" s="18">
        <f t="shared" si="72"/>
        <v>50280003</v>
      </c>
      <c r="Q1593" s="18" t="str">
        <f>G1593&amp;"#"&amp;H1593&amp;"#"&amp;VLOOKUP(G1593,章节关卡!$AN$3:$AO$36,2,FALSE)</f>
        <v>1603004#20#16</v>
      </c>
    </row>
    <row r="1594" spans="1:17" ht="17.100000000000001" customHeight="1" x14ac:dyDescent="0.2">
      <c r="A1594" s="14">
        <v>1591</v>
      </c>
      <c r="B1594" s="14">
        <v>5029</v>
      </c>
      <c r="C1594" s="14" t="s">
        <v>2572</v>
      </c>
      <c r="D1594" s="14" t="s">
        <v>968</v>
      </c>
      <c r="E1594" s="14">
        <v>1</v>
      </c>
      <c r="F1594" s="18">
        <f t="shared" si="73"/>
        <v>10000</v>
      </c>
      <c r="G1594" s="18">
        <f>INDEX(章节关卡!$D$4:$AA$123,掉落填表!B1594-5000,(掉落填表!E1594-1)*4+2)</f>
        <v>1401002</v>
      </c>
      <c r="H1594" s="18">
        <f t="shared" si="74"/>
        <v>200</v>
      </c>
      <c r="L1594" s="18">
        <f>INDEX(章节关卡!$D$4:$AA$123,掉落填表!B1594-5000,(掉落填表!E1594-1)*4+4)*$Z$4</f>
        <v>200</v>
      </c>
      <c r="P1594" s="18">
        <f t="shared" si="72"/>
        <v>50290001</v>
      </c>
      <c r="Q1594" s="18" t="str">
        <f>G1594&amp;"#"&amp;H1594&amp;"#"&amp;VLOOKUP(G1594,章节关卡!$AN$3:$AO$36,2,FALSE)</f>
        <v>1401002#200#14</v>
      </c>
    </row>
    <row r="1595" spans="1:17" ht="17.100000000000001" customHeight="1" x14ac:dyDescent="0.2">
      <c r="A1595" s="14">
        <v>1592</v>
      </c>
      <c r="B1595" s="14">
        <v>5029</v>
      </c>
      <c r="C1595" s="14" t="s">
        <v>2573</v>
      </c>
      <c r="D1595" s="14" t="s">
        <v>968</v>
      </c>
      <c r="E1595" s="14">
        <v>2</v>
      </c>
      <c r="F1595" s="18">
        <f t="shared" si="73"/>
        <v>10000</v>
      </c>
      <c r="G1595" s="18">
        <f>INDEX(章节关卡!$D$4:$AA$123,掉落填表!B1595-5000,(掉落填表!E1595-1)*4+2)</f>
        <v>1401004</v>
      </c>
      <c r="H1595" s="18">
        <f t="shared" si="74"/>
        <v>70</v>
      </c>
      <c r="L1595" s="18">
        <f>INDEX(章节关卡!$D$4:$AA$123,掉落填表!B1595-5000,(掉落填表!E1595-1)*4+4)*$Z$4</f>
        <v>70</v>
      </c>
      <c r="P1595" s="18">
        <f t="shared" si="72"/>
        <v>50290002</v>
      </c>
      <c r="Q1595" s="18" t="str">
        <f>G1595&amp;"#"&amp;H1595&amp;"#"&amp;VLOOKUP(G1595,章节关卡!$AN$3:$AO$36,2,FALSE)</f>
        <v>1401004#70#14</v>
      </c>
    </row>
    <row r="1596" spans="1:17" ht="17.100000000000001" customHeight="1" x14ac:dyDescent="0.2">
      <c r="A1596" s="14">
        <v>1593</v>
      </c>
      <c r="B1596" s="14">
        <v>5029</v>
      </c>
      <c r="C1596" s="14" t="s">
        <v>2574</v>
      </c>
      <c r="D1596" s="14" t="s">
        <v>968</v>
      </c>
      <c r="E1596" s="14">
        <v>3</v>
      </c>
      <c r="F1596" s="18">
        <f t="shared" si="73"/>
        <v>10000</v>
      </c>
      <c r="G1596" s="18">
        <f>INDEX(章节关卡!$D$4:$AA$123,掉落填表!B1596-5000,(掉落填表!E1596-1)*4+2)</f>
        <v>1401003</v>
      </c>
      <c r="H1596" s="18">
        <f t="shared" si="74"/>
        <v>70</v>
      </c>
      <c r="L1596" s="18">
        <f>INDEX(章节关卡!$D$4:$AA$123,掉落填表!B1596-5000,(掉落填表!E1596-1)*4+4)*$Z$4</f>
        <v>70</v>
      </c>
      <c r="P1596" s="18">
        <f t="shared" si="72"/>
        <v>50290003</v>
      </c>
      <c r="Q1596" s="18" t="str">
        <f>G1596&amp;"#"&amp;H1596&amp;"#"&amp;VLOOKUP(G1596,章节关卡!$AN$3:$AO$36,2,FALSE)</f>
        <v>1401003#70#14</v>
      </c>
    </row>
    <row r="1597" spans="1:17" ht="17.100000000000001" customHeight="1" x14ac:dyDescent="0.2">
      <c r="A1597" s="14">
        <v>1594</v>
      </c>
      <c r="B1597" s="14">
        <v>5030</v>
      </c>
      <c r="C1597" s="14" t="s">
        <v>2575</v>
      </c>
      <c r="D1597" s="14" t="s">
        <v>968</v>
      </c>
      <c r="E1597" s="14">
        <v>1</v>
      </c>
      <c r="F1597" s="18">
        <f t="shared" si="73"/>
        <v>10000</v>
      </c>
      <c r="G1597" s="18">
        <f>INDEX(章节关卡!$D$4:$AA$123,掉落填表!B1597-5000,(掉落填表!E1597-1)*4+2)</f>
        <v>1401002</v>
      </c>
      <c r="H1597" s="18">
        <f t="shared" si="74"/>
        <v>200</v>
      </c>
      <c r="L1597" s="18">
        <f>INDEX(章节关卡!$D$4:$AA$123,掉落填表!B1597-5000,(掉落填表!E1597-1)*4+4)*$Z$4</f>
        <v>200</v>
      </c>
      <c r="P1597" s="18">
        <f t="shared" si="72"/>
        <v>50300001</v>
      </c>
      <c r="Q1597" s="18" t="str">
        <f>G1597&amp;"#"&amp;H1597&amp;"#"&amp;VLOOKUP(G1597,章节关卡!$AN$3:$AO$36,2,FALSE)</f>
        <v>1401002#200#14</v>
      </c>
    </row>
    <row r="1598" spans="1:17" ht="17.100000000000001" customHeight="1" x14ac:dyDescent="0.2">
      <c r="A1598" s="14">
        <v>1595</v>
      </c>
      <c r="B1598" s="14">
        <v>5030</v>
      </c>
      <c r="C1598" s="14" t="s">
        <v>2576</v>
      </c>
      <c r="D1598" s="14" t="s">
        <v>968</v>
      </c>
      <c r="E1598" s="14">
        <v>2</v>
      </c>
      <c r="F1598" s="18">
        <f t="shared" si="73"/>
        <v>10000</v>
      </c>
      <c r="G1598" s="18">
        <f>INDEX(章节关卡!$D$4:$AA$123,掉落填表!B1598-5000,(掉落填表!E1598-1)*4+2)</f>
        <v>1603004</v>
      </c>
      <c r="H1598" s="18">
        <f t="shared" si="74"/>
        <v>20</v>
      </c>
      <c r="L1598" s="18">
        <f>INDEX(章节关卡!$D$4:$AA$123,掉落填表!B1598-5000,(掉落填表!E1598-1)*4+4)*$Z$4</f>
        <v>20</v>
      </c>
      <c r="P1598" s="18">
        <f t="shared" si="72"/>
        <v>50300002</v>
      </c>
      <c r="Q1598" s="18" t="str">
        <f>G1598&amp;"#"&amp;H1598&amp;"#"&amp;VLOOKUP(G1598,章节关卡!$AN$3:$AO$36,2,FALSE)</f>
        <v>1603004#20#16</v>
      </c>
    </row>
    <row r="1599" spans="1:17" ht="17.100000000000001" customHeight="1" x14ac:dyDescent="0.2">
      <c r="A1599" s="14">
        <v>1596</v>
      </c>
      <c r="B1599" s="14">
        <v>5030</v>
      </c>
      <c r="C1599" s="14" t="s">
        <v>2577</v>
      </c>
      <c r="D1599" s="14" t="s">
        <v>968</v>
      </c>
      <c r="E1599" s="14">
        <v>3</v>
      </c>
      <c r="F1599" s="18">
        <f t="shared" si="73"/>
        <v>10000</v>
      </c>
      <c r="G1599" s="18">
        <f>INDEX(章节关卡!$D$4:$AA$123,掉落填表!B1599-5000,(掉落填表!E1599-1)*4+2)</f>
        <v>1603001</v>
      </c>
      <c r="H1599" s="18">
        <f t="shared" si="74"/>
        <v>20</v>
      </c>
      <c r="L1599" s="18">
        <f>INDEX(章节关卡!$D$4:$AA$123,掉落填表!B1599-5000,(掉落填表!E1599-1)*4+4)*$Z$4</f>
        <v>20</v>
      </c>
      <c r="P1599" s="18">
        <f t="shared" si="72"/>
        <v>50300003</v>
      </c>
      <c r="Q1599" s="18" t="str">
        <f>G1599&amp;"#"&amp;H1599&amp;"#"&amp;VLOOKUP(G1599,章节关卡!$AN$3:$AO$36,2,FALSE)</f>
        <v>1603001#20#16</v>
      </c>
    </row>
    <row r="1600" spans="1:17" ht="17.100000000000001" customHeight="1" x14ac:dyDescent="0.2">
      <c r="A1600" s="14">
        <v>1597</v>
      </c>
      <c r="B1600" s="14">
        <v>5031</v>
      </c>
      <c r="C1600" s="14" t="s">
        <v>2578</v>
      </c>
      <c r="D1600" s="14" t="s">
        <v>968</v>
      </c>
      <c r="E1600" s="14">
        <v>1</v>
      </c>
      <c r="F1600" s="18">
        <f t="shared" si="73"/>
        <v>10000</v>
      </c>
      <c r="G1600" s="18">
        <f>INDEX(章节关卡!$D$4:$AA$123,掉落填表!B1600-5000,(掉落填表!E1600-1)*4+2)</f>
        <v>1401002</v>
      </c>
      <c r="H1600" s="18">
        <f t="shared" si="74"/>
        <v>250</v>
      </c>
      <c r="L1600" s="18">
        <f>INDEX(章节关卡!$D$4:$AA$123,掉落填表!B1600-5000,(掉落填表!E1600-1)*4+4)*$Z$4</f>
        <v>250</v>
      </c>
      <c r="P1600" s="18">
        <f t="shared" si="72"/>
        <v>50310001</v>
      </c>
      <c r="Q1600" s="18" t="str">
        <f>G1600&amp;"#"&amp;H1600&amp;"#"&amp;VLOOKUP(G1600,章节关卡!$AN$3:$AO$36,2,FALSE)</f>
        <v>1401002#250#14</v>
      </c>
    </row>
    <row r="1601" spans="1:17" ht="17.100000000000001" customHeight="1" x14ac:dyDescent="0.2">
      <c r="A1601" s="14">
        <v>1598</v>
      </c>
      <c r="B1601" s="14">
        <v>5031</v>
      </c>
      <c r="C1601" s="14" t="s">
        <v>2579</v>
      </c>
      <c r="D1601" s="14" t="s">
        <v>968</v>
      </c>
      <c r="E1601" s="14">
        <v>2</v>
      </c>
      <c r="F1601" s="18">
        <f t="shared" si="73"/>
        <v>10000</v>
      </c>
      <c r="G1601" s="18">
        <f>INDEX(章节关卡!$D$4:$AA$123,掉落填表!B1601-5000,(掉落填表!E1601-1)*4+2)</f>
        <v>1401003</v>
      </c>
      <c r="H1601" s="18">
        <f t="shared" si="74"/>
        <v>80</v>
      </c>
      <c r="L1601" s="18">
        <f>INDEX(章节关卡!$D$4:$AA$123,掉落填表!B1601-5000,(掉落填表!E1601-1)*4+4)*$Z$4</f>
        <v>80</v>
      </c>
      <c r="P1601" s="18">
        <f t="shared" si="72"/>
        <v>50310002</v>
      </c>
      <c r="Q1601" s="18" t="str">
        <f>G1601&amp;"#"&amp;H1601&amp;"#"&amp;VLOOKUP(G1601,章节关卡!$AN$3:$AO$36,2,FALSE)</f>
        <v>1401003#80#14</v>
      </c>
    </row>
    <row r="1602" spans="1:17" ht="17.100000000000001" customHeight="1" x14ac:dyDescent="0.2">
      <c r="A1602" s="14">
        <v>1599</v>
      </c>
      <c r="B1602" s="14">
        <v>5031</v>
      </c>
      <c r="C1602" s="14" t="s">
        <v>2580</v>
      </c>
      <c r="D1602" s="14" t="s">
        <v>968</v>
      </c>
      <c r="E1602" s="14">
        <v>3</v>
      </c>
      <c r="F1602" s="18">
        <f t="shared" si="73"/>
        <v>10000</v>
      </c>
      <c r="G1602" s="18">
        <f>INDEX(章节关卡!$D$4:$AA$123,掉落填表!B1602-5000,(掉落填表!E1602-1)*4+2)</f>
        <v>1603005</v>
      </c>
      <c r="H1602" s="18">
        <f t="shared" si="74"/>
        <v>5</v>
      </c>
      <c r="L1602" s="18">
        <f>INDEX(章节关卡!$D$4:$AA$123,掉落填表!B1602-5000,(掉落填表!E1602-1)*4+4)*$Z$4</f>
        <v>5</v>
      </c>
      <c r="P1602" s="18">
        <f t="shared" si="72"/>
        <v>50310003</v>
      </c>
      <c r="Q1602" s="18" t="str">
        <f>G1602&amp;"#"&amp;H1602&amp;"#"&amp;VLOOKUP(G1602,章节关卡!$AN$3:$AO$36,2,FALSE)</f>
        <v>1603005#5#16</v>
      </c>
    </row>
    <row r="1603" spans="1:17" ht="17.100000000000001" customHeight="1" x14ac:dyDescent="0.2">
      <c r="A1603" s="14">
        <v>1600</v>
      </c>
      <c r="B1603" s="14">
        <v>5031</v>
      </c>
      <c r="C1603" s="14" t="s">
        <v>2581</v>
      </c>
      <c r="D1603" s="14" t="s">
        <v>968</v>
      </c>
      <c r="E1603" s="14">
        <v>4</v>
      </c>
      <c r="F1603" s="18">
        <f t="shared" si="73"/>
        <v>10000</v>
      </c>
      <c r="G1603" s="18">
        <f>INDEX(章节关卡!$D$4:$AA$123,掉落填表!B1603-5000,(掉落填表!E1603-1)*4+2)</f>
        <v>1603007</v>
      </c>
      <c r="H1603" s="18">
        <f t="shared" si="74"/>
        <v>1</v>
      </c>
      <c r="L1603" s="18">
        <f>INDEX(章节关卡!$D$4:$AA$123,掉落填表!B1603-5000,(掉落填表!E1603-1)*4+4)*$Z$4</f>
        <v>1</v>
      </c>
      <c r="P1603" s="18">
        <f t="shared" si="72"/>
        <v>50310004</v>
      </c>
      <c r="Q1603" s="18" t="str">
        <f>G1603&amp;"#"&amp;H1603&amp;"#"&amp;VLOOKUP(G1603,章节关卡!$AN$3:$AO$36,2,FALSE)</f>
        <v>1603007#1#16</v>
      </c>
    </row>
    <row r="1604" spans="1:17" ht="17.100000000000001" customHeight="1" x14ac:dyDescent="0.2">
      <c r="A1604" s="14">
        <v>1601</v>
      </c>
      <c r="B1604" s="14">
        <v>5032</v>
      </c>
      <c r="C1604" s="14" t="s">
        <v>2582</v>
      </c>
      <c r="D1604" s="14" t="s">
        <v>968</v>
      </c>
      <c r="E1604" s="14">
        <v>1</v>
      </c>
      <c r="F1604" s="18">
        <f t="shared" si="73"/>
        <v>10000</v>
      </c>
      <c r="G1604" s="18">
        <f>INDEX(章节关卡!$D$4:$AA$123,掉落填表!B1604-5000,(掉落填表!E1604-1)*4+2)</f>
        <v>1401002</v>
      </c>
      <c r="H1604" s="18">
        <f t="shared" si="74"/>
        <v>250</v>
      </c>
      <c r="L1604" s="18">
        <f>INDEX(章节关卡!$D$4:$AA$123,掉落填表!B1604-5000,(掉落填表!E1604-1)*4+4)*$Z$4</f>
        <v>250</v>
      </c>
      <c r="P1604" s="18">
        <f t="shared" ref="P1604:P1667" si="75">B1604*10000+E1604</f>
        <v>50320001</v>
      </c>
      <c r="Q1604" s="18" t="str">
        <f>G1604&amp;"#"&amp;H1604&amp;"#"&amp;VLOOKUP(G1604,章节关卡!$AN$3:$AO$36,2,FALSE)</f>
        <v>1401002#250#14</v>
      </c>
    </row>
    <row r="1605" spans="1:17" ht="17.100000000000001" customHeight="1" x14ac:dyDescent="0.2">
      <c r="A1605" s="14">
        <v>1602</v>
      </c>
      <c r="B1605" s="14">
        <v>5032</v>
      </c>
      <c r="C1605" s="14" t="s">
        <v>2583</v>
      </c>
      <c r="D1605" s="14" t="s">
        <v>968</v>
      </c>
      <c r="E1605" s="14">
        <v>2</v>
      </c>
      <c r="F1605" s="18">
        <f t="shared" ref="F1605:F1668" si="76">IF(L1605&lt;1,INT(L1605*10000),10000)</f>
        <v>10000</v>
      </c>
      <c r="G1605" s="18">
        <f>INDEX(章节关卡!$D$4:$AA$123,掉落填表!B1605-5000,(掉落填表!E1605-1)*4+2)</f>
        <v>1401004</v>
      </c>
      <c r="H1605" s="18">
        <f t="shared" ref="H1605:H1668" si="77">IF(F1605&lt;10000,1,INT(L1605))</f>
        <v>80</v>
      </c>
      <c r="L1605" s="18">
        <f>INDEX(章节关卡!$D$4:$AA$123,掉落填表!B1605-5000,(掉落填表!E1605-1)*4+4)*$Z$4</f>
        <v>80</v>
      </c>
      <c r="P1605" s="18">
        <f t="shared" si="75"/>
        <v>50320002</v>
      </c>
      <c r="Q1605" s="18" t="str">
        <f>G1605&amp;"#"&amp;H1605&amp;"#"&amp;VLOOKUP(G1605,章节关卡!$AN$3:$AO$36,2,FALSE)</f>
        <v>1401004#80#14</v>
      </c>
    </row>
    <row r="1606" spans="1:17" ht="17.100000000000001" customHeight="1" x14ac:dyDescent="0.2">
      <c r="A1606" s="14">
        <v>1603</v>
      </c>
      <c r="B1606" s="14">
        <v>5032</v>
      </c>
      <c r="C1606" s="14" t="s">
        <v>2584</v>
      </c>
      <c r="D1606" s="14" t="s">
        <v>968</v>
      </c>
      <c r="E1606" s="14">
        <v>3</v>
      </c>
      <c r="F1606" s="18">
        <f t="shared" si="76"/>
        <v>10000</v>
      </c>
      <c r="G1606" s="18">
        <f>INDEX(章节关卡!$D$4:$AA$123,掉落填表!B1606-5000,(掉落填表!E1606-1)*4+2)</f>
        <v>1603002</v>
      </c>
      <c r="H1606" s="18">
        <f t="shared" si="77"/>
        <v>5</v>
      </c>
      <c r="L1606" s="18">
        <f>INDEX(章节关卡!$D$4:$AA$123,掉落填表!B1606-5000,(掉落填表!E1606-1)*4+4)*$Z$4</f>
        <v>5</v>
      </c>
      <c r="P1606" s="18">
        <f t="shared" si="75"/>
        <v>50320003</v>
      </c>
      <c r="Q1606" s="18" t="str">
        <f>G1606&amp;"#"&amp;H1606&amp;"#"&amp;VLOOKUP(G1606,章节关卡!$AN$3:$AO$36,2,FALSE)</f>
        <v>1603002#5#16</v>
      </c>
    </row>
    <row r="1607" spans="1:17" ht="17.100000000000001" customHeight="1" x14ac:dyDescent="0.2">
      <c r="A1607" s="14">
        <v>1604</v>
      </c>
      <c r="B1607" s="14">
        <v>5032</v>
      </c>
      <c r="C1607" s="14" t="s">
        <v>2585</v>
      </c>
      <c r="D1607" s="14" t="s">
        <v>968</v>
      </c>
      <c r="E1607" s="14">
        <v>4</v>
      </c>
      <c r="F1607" s="18">
        <f t="shared" si="76"/>
        <v>10000</v>
      </c>
      <c r="G1607" s="18">
        <f>INDEX(章节关卡!$D$4:$AA$123,掉落填表!B1607-5000,(掉落填表!E1607-1)*4+2)</f>
        <v>1603009</v>
      </c>
      <c r="H1607" s="18">
        <f t="shared" si="77"/>
        <v>1</v>
      </c>
      <c r="L1607" s="18">
        <f>INDEX(章节关卡!$D$4:$AA$123,掉落填表!B1607-5000,(掉落填表!E1607-1)*4+4)*$Z$4</f>
        <v>1</v>
      </c>
      <c r="P1607" s="18">
        <f t="shared" si="75"/>
        <v>50320004</v>
      </c>
      <c r="Q1607" s="18" t="str">
        <f>G1607&amp;"#"&amp;H1607&amp;"#"&amp;VLOOKUP(G1607,章节关卡!$AN$3:$AO$36,2,FALSE)</f>
        <v>1603009#1#16</v>
      </c>
    </row>
    <row r="1608" spans="1:17" ht="17.100000000000001" customHeight="1" x14ac:dyDescent="0.2">
      <c r="A1608" s="14">
        <v>1605</v>
      </c>
      <c r="B1608" s="14">
        <v>5033</v>
      </c>
      <c r="C1608" s="14" t="s">
        <v>2586</v>
      </c>
      <c r="D1608" s="14" t="s">
        <v>968</v>
      </c>
      <c r="E1608" s="14">
        <v>1</v>
      </c>
      <c r="F1608" s="18">
        <f t="shared" si="76"/>
        <v>10000</v>
      </c>
      <c r="G1608" s="18">
        <f>INDEX(章节关卡!$D$4:$AA$123,掉落填表!B1608-5000,(掉落填表!E1608-1)*4+2)</f>
        <v>1401002</v>
      </c>
      <c r="H1608" s="18">
        <f t="shared" si="77"/>
        <v>250</v>
      </c>
      <c r="L1608" s="18">
        <f>INDEX(章节关卡!$D$4:$AA$123,掉落填表!B1608-5000,(掉落填表!E1608-1)*4+4)*$Z$4</f>
        <v>250</v>
      </c>
      <c r="P1608" s="18">
        <f t="shared" si="75"/>
        <v>50330001</v>
      </c>
      <c r="Q1608" s="18" t="str">
        <f>G1608&amp;"#"&amp;H1608&amp;"#"&amp;VLOOKUP(G1608,章节关卡!$AN$3:$AO$36,2,FALSE)</f>
        <v>1401002#250#14</v>
      </c>
    </row>
    <row r="1609" spans="1:17" ht="17.100000000000001" customHeight="1" x14ac:dyDescent="0.2">
      <c r="A1609" s="14">
        <v>1606</v>
      </c>
      <c r="B1609" s="14">
        <v>5033</v>
      </c>
      <c r="C1609" s="14" t="s">
        <v>2587</v>
      </c>
      <c r="D1609" s="14" t="s">
        <v>968</v>
      </c>
      <c r="E1609" s="14">
        <v>2</v>
      </c>
      <c r="F1609" s="18">
        <f t="shared" si="76"/>
        <v>10000</v>
      </c>
      <c r="G1609" s="18">
        <f>INDEX(章节关卡!$D$4:$AA$123,掉落填表!B1609-5000,(掉落填表!E1609-1)*4+2)</f>
        <v>1603013</v>
      </c>
      <c r="H1609" s="18">
        <f t="shared" si="77"/>
        <v>1</v>
      </c>
      <c r="L1609" s="18">
        <f>INDEX(章节关卡!$D$4:$AA$123,掉落填表!B1609-5000,(掉落填表!E1609-1)*4+4)*$Z$4</f>
        <v>1</v>
      </c>
      <c r="P1609" s="18">
        <f t="shared" si="75"/>
        <v>50330002</v>
      </c>
      <c r="Q1609" s="18" t="str">
        <f>G1609&amp;"#"&amp;H1609&amp;"#"&amp;VLOOKUP(G1609,章节关卡!$AN$3:$AO$36,2,FALSE)</f>
        <v>1603013#1#16</v>
      </c>
    </row>
    <row r="1610" spans="1:17" ht="17.100000000000001" customHeight="1" x14ac:dyDescent="0.2">
      <c r="A1610" s="14">
        <v>1607</v>
      </c>
      <c r="B1610" s="14">
        <v>5033</v>
      </c>
      <c r="C1610" s="14" t="s">
        <v>2588</v>
      </c>
      <c r="D1610" s="14" t="s">
        <v>968</v>
      </c>
      <c r="E1610" s="14">
        <v>3</v>
      </c>
      <c r="F1610" s="18">
        <f t="shared" si="76"/>
        <v>10000</v>
      </c>
      <c r="G1610" s="18">
        <f>INDEX(章节关卡!$D$4:$AA$123,掉落填表!B1610-5000,(掉落填表!E1610-1)*4+2)</f>
        <v>1603015</v>
      </c>
      <c r="H1610" s="18">
        <f t="shared" si="77"/>
        <v>1</v>
      </c>
      <c r="L1610" s="18">
        <f>INDEX(章节关卡!$D$4:$AA$123,掉落填表!B1610-5000,(掉落填表!E1610-1)*4+4)*$Z$4</f>
        <v>1</v>
      </c>
      <c r="P1610" s="18">
        <f t="shared" si="75"/>
        <v>50330003</v>
      </c>
      <c r="Q1610" s="18" t="str">
        <f>G1610&amp;"#"&amp;H1610&amp;"#"&amp;VLOOKUP(G1610,章节关卡!$AN$3:$AO$36,2,FALSE)</f>
        <v>1603015#1#16</v>
      </c>
    </row>
    <row r="1611" spans="1:17" ht="17.100000000000001" customHeight="1" x14ac:dyDescent="0.2">
      <c r="A1611" s="14">
        <v>1608</v>
      </c>
      <c r="B1611" s="14">
        <v>5033</v>
      </c>
      <c r="C1611" s="14" t="s">
        <v>2589</v>
      </c>
      <c r="D1611" s="14" t="s">
        <v>968</v>
      </c>
      <c r="E1611" s="14">
        <v>4</v>
      </c>
      <c r="F1611" s="18">
        <f t="shared" si="76"/>
        <v>10000</v>
      </c>
      <c r="G1611" s="18">
        <f>INDEX(章节关卡!$D$4:$AA$123,掉落填表!B1611-5000,(掉落填表!E1611-1)*4+2)</f>
        <v>1603011</v>
      </c>
      <c r="H1611" s="18">
        <f t="shared" si="77"/>
        <v>1</v>
      </c>
      <c r="L1611" s="18">
        <f>INDEX(章节关卡!$D$4:$AA$123,掉落填表!B1611-5000,(掉落填表!E1611-1)*4+4)*$Z$4</f>
        <v>1</v>
      </c>
      <c r="P1611" s="18">
        <f t="shared" si="75"/>
        <v>50330004</v>
      </c>
      <c r="Q1611" s="18" t="str">
        <f>G1611&amp;"#"&amp;H1611&amp;"#"&amp;VLOOKUP(G1611,章节关卡!$AN$3:$AO$36,2,FALSE)</f>
        <v>1603011#1#16</v>
      </c>
    </row>
    <row r="1612" spans="1:17" ht="17.100000000000001" customHeight="1" x14ac:dyDescent="0.2">
      <c r="A1612" s="14">
        <v>1609</v>
      </c>
      <c r="B1612" s="14">
        <v>5034</v>
      </c>
      <c r="C1612" s="14" t="s">
        <v>2590</v>
      </c>
      <c r="D1612" s="14" t="s">
        <v>968</v>
      </c>
      <c r="E1612" s="14">
        <v>1</v>
      </c>
      <c r="F1612" s="18">
        <f t="shared" si="76"/>
        <v>10000</v>
      </c>
      <c r="G1612" s="18">
        <f>INDEX(章节关卡!$D$4:$AA$123,掉落填表!B1612-5000,(掉落填表!E1612-1)*4+2)</f>
        <v>1401002</v>
      </c>
      <c r="H1612" s="18">
        <f t="shared" si="77"/>
        <v>250</v>
      </c>
      <c r="L1612" s="18">
        <f>INDEX(章节关卡!$D$4:$AA$123,掉落填表!B1612-5000,(掉落填表!E1612-1)*4+4)*$Z$4</f>
        <v>250</v>
      </c>
      <c r="P1612" s="18">
        <f t="shared" si="75"/>
        <v>50340001</v>
      </c>
      <c r="Q1612" s="18" t="str">
        <f>G1612&amp;"#"&amp;H1612&amp;"#"&amp;VLOOKUP(G1612,章节关卡!$AN$3:$AO$36,2,FALSE)</f>
        <v>1401002#250#14</v>
      </c>
    </row>
    <row r="1613" spans="1:17" ht="17.100000000000001" customHeight="1" x14ac:dyDescent="0.2">
      <c r="A1613" s="14">
        <v>1610</v>
      </c>
      <c r="B1613" s="14">
        <v>5034</v>
      </c>
      <c r="C1613" s="14" t="s">
        <v>2591</v>
      </c>
      <c r="D1613" s="14" t="s">
        <v>968</v>
      </c>
      <c r="E1613" s="14">
        <v>2</v>
      </c>
      <c r="F1613" s="18">
        <f t="shared" si="76"/>
        <v>10000</v>
      </c>
      <c r="G1613" s="18">
        <f>INDEX(章节关卡!$D$4:$AA$123,掉落填表!B1613-5000,(掉落填表!E1613-1)*4+2)</f>
        <v>1401003</v>
      </c>
      <c r="H1613" s="18">
        <f t="shared" si="77"/>
        <v>80</v>
      </c>
      <c r="L1613" s="18">
        <f>INDEX(章节关卡!$D$4:$AA$123,掉落填表!B1613-5000,(掉落填表!E1613-1)*4+4)*$Z$4</f>
        <v>80</v>
      </c>
      <c r="P1613" s="18">
        <f t="shared" si="75"/>
        <v>50340002</v>
      </c>
      <c r="Q1613" s="18" t="str">
        <f>G1613&amp;"#"&amp;H1613&amp;"#"&amp;VLOOKUP(G1613,章节关卡!$AN$3:$AO$36,2,FALSE)</f>
        <v>1401003#80#14</v>
      </c>
    </row>
    <row r="1614" spans="1:17" ht="17.100000000000001" customHeight="1" x14ac:dyDescent="0.2">
      <c r="A1614" s="14">
        <v>1611</v>
      </c>
      <c r="B1614" s="14">
        <v>5034</v>
      </c>
      <c r="C1614" s="14" t="s">
        <v>2592</v>
      </c>
      <c r="D1614" s="14" t="s">
        <v>968</v>
      </c>
      <c r="E1614" s="14">
        <v>3</v>
      </c>
      <c r="F1614" s="18">
        <f t="shared" si="76"/>
        <v>10000</v>
      </c>
      <c r="G1614" s="18">
        <f>INDEX(章节关卡!$D$4:$AA$123,掉落填表!B1614-5000,(掉落填表!E1614-1)*4+2)</f>
        <v>1603005</v>
      </c>
      <c r="H1614" s="18">
        <f t="shared" si="77"/>
        <v>5</v>
      </c>
      <c r="L1614" s="18">
        <f>INDEX(章节关卡!$D$4:$AA$123,掉落填表!B1614-5000,(掉落填表!E1614-1)*4+4)*$Z$4</f>
        <v>5</v>
      </c>
      <c r="P1614" s="18">
        <f t="shared" si="75"/>
        <v>50340003</v>
      </c>
      <c r="Q1614" s="18" t="str">
        <f>G1614&amp;"#"&amp;H1614&amp;"#"&amp;VLOOKUP(G1614,章节关卡!$AN$3:$AO$36,2,FALSE)</f>
        <v>1603005#5#16</v>
      </c>
    </row>
    <row r="1615" spans="1:17" ht="17.100000000000001" customHeight="1" x14ac:dyDescent="0.2">
      <c r="A1615" s="14">
        <v>1612</v>
      </c>
      <c r="B1615" s="14">
        <v>5034</v>
      </c>
      <c r="C1615" s="14" t="s">
        <v>2593</v>
      </c>
      <c r="D1615" s="14" t="s">
        <v>968</v>
      </c>
      <c r="E1615" s="14">
        <v>4</v>
      </c>
      <c r="F1615" s="18">
        <f t="shared" si="76"/>
        <v>10000</v>
      </c>
      <c r="G1615" s="18">
        <f>INDEX(章节关卡!$D$4:$AA$123,掉落填表!B1615-5000,(掉落填表!E1615-1)*4+2)</f>
        <v>1603013</v>
      </c>
      <c r="H1615" s="18">
        <f t="shared" si="77"/>
        <v>1</v>
      </c>
      <c r="L1615" s="18">
        <f>INDEX(章节关卡!$D$4:$AA$123,掉落填表!B1615-5000,(掉落填表!E1615-1)*4+4)*$Z$4</f>
        <v>1</v>
      </c>
      <c r="P1615" s="18">
        <f t="shared" si="75"/>
        <v>50340004</v>
      </c>
      <c r="Q1615" s="18" t="str">
        <f>G1615&amp;"#"&amp;H1615&amp;"#"&amp;VLOOKUP(G1615,章节关卡!$AN$3:$AO$36,2,FALSE)</f>
        <v>1603013#1#16</v>
      </c>
    </row>
    <row r="1616" spans="1:17" ht="17.100000000000001" customHeight="1" x14ac:dyDescent="0.2">
      <c r="A1616" s="14">
        <v>1613</v>
      </c>
      <c r="B1616" s="14">
        <v>5035</v>
      </c>
      <c r="C1616" s="14" t="s">
        <v>2594</v>
      </c>
      <c r="D1616" s="14" t="s">
        <v>968</v>
      </c>
      <c r="E1616" s="14">
        <v>1</v>
      </c>
      <c r="F1616" s="18">
        <f t="shared" si="76"/>
        <v>10000</v>
      </c>
      <c r="G1616" s="18">
        <f>INDEX(章节关卡!$D$4:$AA$123,掉落填表!B1616-5000,(掉落填表!E1616-1)*4+2)</f>
        <v>1401002</v>
      </c>
      <c r="H1616" s="18">
        <f t="shared" si="77"/>
        <v>250</v>
      </c>
      <c r="L1616" s="18">
        <f>INDEX(章节关卡!$D$4:$AA$123,掉落填表!B1616-5000,(掉落填表!E1616-1)*4+4)*$Z$4</f>
        <v>250</v>
      </c>
      <c r="P1616" s="18">
        <f t="shared" si="75"/>
        <v>50350001</v>
      </c>
      <c r="Q1616" s="18" t="str">
        <f>G1616&amp;"#"&amp;H1616&amp;"#"&amp;VLOOKUP(G1616,章节关卡!$AN$3:$AO$36,2,FALSE)</f>
        <v>1401002#250#14</v>
      </c>
    </row>
    <row r="1617" spans="1:17" ht="17.100000000000001" customHeight="1" x14ac:dyDescent="0.2">
      <c r="A1617" s="14">
        <v>1614</v>
      </c>
      <c r="B1617" s="14">
        <v>5035</v>
      </c>
      <c r="C1617" s="14" t="s">
        <v>2595</v>
      </c>
      <c r="D1617" s="14" t="s">
        <v>968</v>
      </c>
      <c r="E1617" s="14">
        <v>2</v>
      </c>
      <c r="F1617" s="18">
        <f t="shared" si="76"/>
        <v>10000</v>
      </c>
      <c r="G1617" s="18">
        <f>INDEX(章节关卡!$D$4:$AA$123,掉落填表!B1617-5000,(掉落填表!E1617-1)*4+2)</f>
        <v>1401004</v>
      </c>
      <c r="H1617" s="18">
        <f t="shared" si="77"/>
        <v>80</v>
      </c>
      <c r="L1617" s="18">
        <f>INDEX(章节关卡!$D$4:$AA$123,掉落填表!B1617-5000,(掉落填表!E1617-1)*4+4)*$Z$4</f>
        <v>80</v>
      </c>
      <c r="P1617" s="18">
        <f t="shared" si="75"/>
        <v>50350002</v>
      </c>
      <c r="Q1617" s="18" t="str">
        <f>G1617&amp;"#"&amp;H1617&amp;"#"&amp;VLOOKUP(G1617,章节关卡!$AN$3:$AO$36,2,FALSE)</f>
        <v>1401004#80#14</v>
      </c>
    </row>
    <row r="1618" spans="1:17" ht="17.100000000000001" customHeight="1" x14ac:dyDescent="0.2">
      <c r="A1618" s="14">
        <v>1615</v>
      </c>
      <c r="B1618" s="14">
        <v>5035</v>
      </c>
      <c r="C1618" s="14" t="s">
        <v>2596</v>
      </c>
      <c r="D1618" s="14" t="s">
        <v>968</v>
      </c>
      <c r="E1618" s="14">
        <v>3</v>
      </c>
      <c r="F1618" s="18">
        <f t="shared" si="76"/>
        <v>10000</v>
      </c>
      <c r="G1618" s="18">
        <f>INDEX(章节关卡!$D$4:$AA$123,掉落填表!B1618-5000,(掉落填表!E1618-1)*4+2)</f>
        <v>1603002</v>
      </c>
      <c r="H1618" s="18">
        <f t="shared" si="77"/>
        <v>5</v>
      </c>
      <c r="L1618" s="18">
        <f>INDEX(章节关卡!$D$4:$AA$123,掉落填表!B1618-5000,(掉落填表!E1618-1)*4+4)*$Z$4</f>
        <v>5</v>
      </c>
      <c r="P1618" s="18">
        <f t="shared" si="75"/>
        <v>50350003</v>
      </c>
      <c r="Q1618" s="18" t="str">
        <f>G1618&amp;"#"&amp;H1618&amp;"#"&amp;VLOOKUP(G1618,章节关卡!$AN$3:$AO$36,2,FALSE)</f>
        <v>1603002#5#16</v>
      </c>
    </row>
    <row r="1619" spans="1:17" ht="17.100000000000001" customHeight="1" x14ac:dyDescent="0.2">
      <c r="A1619" s="14">
        <v>1616</v>
      </c>
      <c r="B1619" s="14">
        <v>5035</v>
      </c>
      <c r="C1619" s="14" t="s">
        <v>2597</v>
      </c>
      <c r="D1619" s="14" t="s">
        <v>968</v>
      </c>
      <c r="E1619" s="14">
        <v>4</v>
      </c>
      <c r="F1619" s="18">
        <f t="shared" si="76"/>
        <v>10000</v>
      </c>
      <c r="G1619" s="18">
        <f>INDEX(章节关卡!$D$4:$AA$123,掉落填表!B1619-5000,(掉落填表!E1619-1)*4+2)</f>
        <v>1603015</v>
      </c>
      <c r="H1619" s="18">
        <f t="shared" si="77"/>
        <v>1</v>
      </c>
      <c r="L1619" s="18">
        <f>INDEX(章节关卡!$D$4:$AA$123,掉落填表!B1619-5000,(掉落填表!E1619-1)*4+4)*$Z$4</f>
        <v>1</v>
      </c>
      <c r="P1619" s="18">
        <f t="shared" si="75"/>
        <v>50350004</v>
      </c>
      <c r="Q1619" s="18" t="str">
        <f>G1619&amp;"#"&amp;H1619&amp;"#"&amp;VLOOKUP(G1619,章节关卡!$AN$3:$AO$36,2,FALSE)</f>
        <v>1603015#1#16</v>
      </c>
    </row>
    <row r="1620" spans="1:17" ht="17.100000000000001" customHeight="1" x14ac:dyDescent="0.2">
      <c r="A1620" s="14">
        <v>1617</v>
      </c>
      <c r="B1620" s="14">
        <v>5036</v>
      </c>
      <c r="C1620" s="14" t="s">
        <v>2598</v>
      </c>
      <c r="D1620" s="14" t="s">
        <v>968</v>
      </c>
      <c r="E1620" s="14">
        <v>1</v>
      </c>
      <c r="F1620" s="18">
        <f t="shared" si="76"/>
        <v>10000</v>
      </c>
      <c r="G1620" s="18">
        <f>INDEX(章节关卡!$D$4:$AA$123,掉落填表!B1620-5000,(掉落填表!E1620-1)*4+2)</f>
        <v>1401002</v>
      </c>
      <c r="H1620" s="18">
        <f t="shared" si="77"/>
        <v>250</v>
      </c>
      <c r="L1620" s="18">
        <f>INDEX(章节关卡!$D$4:$AA$123,掉落填表!B1620-5000,(掉落填表!E1620-1)*4+4)*$Z$4</f>
        <v>250</v>
      </c>
      <c r="P1620" s="18">
        <f t="shared" si="75"/>
        <v>50360001</v>
      </c>
      <c r="Q1620" s="18" t="str">
        <f>G1620&amp;"#"&amp;H1620&amp;"#"&amp;VLOOKUP(G1620,章节关卡!$AN$3:$AO$36,2,FALSE)</f>
        <v>1401002#250#14</v>
      </c>
    </row>
    <row r="1621" spans="1:17" ht="17.100000000000001" customHeight="1" x14ac:dyDescent="0.2">
      <c r="A1621" s="14">
        <v>1618</v>
      </c>
      <c r="B1621" s="14">
        <v>5036</v>
      </c>
      <c r="C1621" s="14" t="s">
        <v>2599</v>
      </c>
      <c r="D1621" s="14" t="s">
        <v>968</v>
      </c>
      <c r="E1621" s="14">
        <v>2</v>
      </c>
      <c r="F1621" s="18">
        <f t="shared" si="76"/>
        <v>10000</v>
      </c>
      <c r="G1621" s="18">
        <f>INDEX(章节关卡!$D$4:$AA$123,掉落填表!B1621-5000,(掉落填表!E1621-1)*4+2)</f>
        <v>1401003</v>
      </c>
      <c r="H1621" s="18">
        <f t="shared" si="77"/>
        <v>80</v>
      </c>
      <c r="L1621" s="18">
        <f>INDEX(章节关卡!$D$4:$AA$123,掉落填表!B1621-5000,(掉落填表!E1621-1)*4+4)*$Z$4</f>
        <v>80</v>
      </c>
      <c r="P1621" s="18">
        <f t="shared" si="75"/>
        <v>50360002</v>
      </c>
      <c r="Q1621" s="18" t="str">
        <f>G1621&amp;"#"&amp;H1621&amp;"#"&amp;VLOOKUP(G1621,章节关卡!$AN$3:$AO$36,2,FALSE)</f>
        <v>1401003#80#14</v>
      </c>
    </row>
    <row r="1622" spans="1:17" ht="17.100000000000001" customHeight="1" x14ac:dyDescent="0.2">
      <c r="A1622" s="14">
        <v>1619</v>
      </c>
      <c r="B1622" s="14">
        <v>5036</v>
      </c>
      <c r="C1622" s="14" t="s">
        <v>2600</v>
      </c>
      <c r="D1622" s="14" t="s">
        <v>968</v>
      </c>
      <c r="E1622" s="14">
        <v>3</v>
      </c>
      <c r="F1622" s="18">
        <f t="shared" si="76"/>
        <v>10000</v>
      </c>
      <c r="G1622" s="18">
        <f>INDEX(章节关卡!$D$4:$AA$123,掉落填表!B1622-5000,(掉落填表!E1622-1)*4+2)</f>
        <v>1603005</v>
      </c>
      <c r="H1622" s="18">
        <f t="shared" si="77"/>
        <v>5</v>
      </c>
      <c r="L1622" s="18">
        <f>INDEX(章节关卡!$D$4:$AA$123,掉落填表!B1622-5000,(掉落填表!E1622-1)*4+4)*$Z$4</f>
        <v>5</v>
      </c>
      <c r="P1622" s="18">
        <f t="shared" si="75"/>
        <v>50360003</v>
      </c>
      <c r="Q1622" s="18" t="str">
        <f>G1622&amp;"#"&amp;H1622&amp;"#"&amp;VLOOKUP(G1622,章节关卡!$AN$3:$AO$36,2,FALSE)</f>
        <v>1603005#5#16</v>
      </c>
    </row>
    <row r="1623" spans="1:17" ht="17.100000000000001" customHeight="1" x14ac:dyDescent="0.2">
      <c r="A1623" s="14">
        <v>1620</v>
      </c>
      <c r="B1623" s="14">
        <v>5036</v>
      </c>
      <c r="C1623" s="14" t="s">
        <v>2601</v>
      </c>
      <c r="D1623" s="14" t="s">
        <v>968</v>
      </c>
      <c r="E1623" s="14">
        <v>4</v>
      </c>
      <c r="F1623" s="18">
        <f t="shared" si="76"/>
        <v>10000</v>
      </c>
      <c r="G1623" s="18">
        <f>INDEX(章节关卡!$D$4:$AA$123,掉落填表!B1623-5000,(掉落填表!E1623-1)*4+2)</f>
        <v>1603007</v>
      </c>
      <c r="H1623" s="18">
        <f t="shared" si="77"/>
        <v>1</v>
      </c>
      <c r="L1623" s="18">
        <f>INDEX(章节关卡!$D$4:$AA$123,掉落填表!B1623-5000,(掉落填表!E1623-1)*4+4)*$Z$4</f>
        <v>1</v>
      </c>
      <c r="P1623" s="18">
        <f t="shared" si="75"/>
        <v>50360004</v>
      </c>
      <c r="Q1623" s="18" t="str">
        <f>G1623&amp;"#"&amp;H1623&amp;"#"&amp;VLOOKUP(G1623,章节关卡!$AN$3:$AO$36,2,FALSE)</f>
        <v>1603007#1#16</v>
      </c>
    </row>
    <row r="1624" spans="1:17" ht="17.100000000000001" customHeight="1" x14ac:dyDescent="0.2">
      <c r="A1624" s="14">
        <v>1621</v>
      </c>
      <c r="B1624" s="14">
        <v>5037</v>
      </c>
      <c r="C1624" s="14" t="s">
        <v>2602</v>
      </c>
      <c r="D1624" s="14" t="s">
        <v>968</v>
      </c>
      <c r="E1624" s="14">
        <v>1</v>
      </c>
      <c r="F1624" s="18">
        <f t="shared" si="76"/>
        <v>10000</v>
      </c>
      <c r="G1624" s="18">
        <f>INDEX(章节关卡!$D$4:$AA$123,掉落填表!B1624-5000,(掉落填表!E1624-1)*4+2)</f>
        <v>1401002</v>
      </c>
      <c r="H1624" s="18">
        <f t="shared" si="77"/>
        <v>250</v>
      </c>
      <c r="L1624" s="18">
        <f>INDEX(章节关卡!$D$4:$AA$123,掉落填表!B1624-5000,(掉落填表!E1624-1)*4+4)*$Z$4</f>
        <v>250</v>
      </c>
      <c r="P1624" s="18">
        <f t="shared" si="75"/>
        <v>50370001</v>
      </c>
      <c r="Q1624" s="18" t="str">
        <f>G1624&amp;"#"&amp;H1624&amp;"#"&amp;VLOOKUP(G1624,章节关卡!$AN$3:$AO$36,2,FALSE)</f>
        <v>1401002#250#14</v>
      </c>
    </row>
    <row r="1625" spans="1:17" ht="17.100000000000001" customHeight="1" x14ac:dyDescent="0.2">
      <c r="A1625" s="14">
        <v>1622</v>
      </c>
      <c r="B1625" s="14">
        <v>5037</v>
      </c>
      <c r="C1625" s="14" t="s">
        <v>2603</v>
      </c>
      <c r="D1625" s="14" t="s">
        <v>968</v>
      </c>
      <c r="E1625" s="14">
        <v>2</v>
      </c>
      <c r="F1625" s="18">
        <f t="shared" si="76"/>
        <v>10000</v>
      </c>
      <c r="G1625" s="18">
        <f>INDEX(章节关卡!$D$4:$AA$123,掉落填表!B1625-5000,(掉落填表!E1625-1)*4+2)</f>
        <v>1401004</v>
      </c>
      <c r="H1625" s="18">
        <f t="shared" si="77"/>
        <v>80</v>
      </c>
      <c r="L1625" s="18">
        <f>INDEX(章节关卡!$D$4:$AA$123,掉落填表!B1625-5000,(掉落填表!E1625-1)*4+4)*$Z$4</f>
        <v>80</v>
      </c>
      <c r="P1625" s="18">
        <f t="shared" si="75"/>
        <v>50370002</v>
      </c>
      <c r="Q1625" s="18" t="str">
        <f>G1625&amp;"#"&amp;H1625&amp;"#"&amp;VLOOKUP(G1625,章节关卡!$AN$3:$AO$36,2,FALSE)</f>
        <v>1401004#80#14</v>
      </c>
    </row>
    <row r="1626" spans="1:17" ht="17.100000000000001" customHeight="1" x14ac:dyDescent="0.2">
      <c r="A1626" s="14">
        <v>1623</v>
      </c>
      <c r="B1626" s="14">
        <v>5037</v>
      </c>
      <c r="C1626" s="14" t="s">
        <v>2604</v>
      </c>
      <c r="D1626" s="14" t="s">
        <v>968</v>
      </c>
      <c r="E1626" s="14">
        <v>3</v>
      </c>
      <c r="F1626" s="18">
        <f t="shared" si="76"/>
        <v>10000</v>
      </c>
      <c r="G1626" s="18">
        <f>INDEX(章节关卡!$D$4:$AA$123,掉落填表!B1626-5000,(掉落填表!E1626-1)*4+2)</f>
        <v>1401003</v>
      </c>
      <c r="H1626" s="18">
        <f t="shared" si="77"/>
        <v>80</v>
      </c>
      <c r="L1626" s="18">
        <f>INDEX(章节关卡!$D$4:$AA$123,掉落填表!B1626-5000,(掉落填表!E1626-1)*4+4)*$Z$4</f>
        <v>80</v>
      </c>
      <c r="P1626" s="18">
        <f t="shared" si="75"/>
        <v>50370003</v>
      </c>
      <c r="Q1626" s="18" t="str">
        <f>G1626&amp;"#"&amp;H1626&amp;"#"&amp;VLOOKUP(G1626,章节关卡!$AN$3:$AO$36,2,FALSE)</f>
        <v>1401003#80#14</v>
      </c>
    </row>
    <row r="1627" spans="1:17" ht="17.100000000000001" customHeight="1" x14ac:dyDescent="0.2">
      <c r="A1627" s="14">
        <v>1624</v>
      </c>
      <c r="B1627" s="14">
        <v>5037</v>
      </c>
      <c r="C1627" s="14" t="s">
        <v>2605</v>
      </c>
      <c r="D1627" s="14" t="s">
        <v>968</v>
      </c>
      <c r="E1627" s="14">
        <v>4</v>
      </c>
      <c r="F1627" s="18">
        <f t="shared" si="76"/>
        <v>10000</v>
      </c>
      <c r="G1627" s="18">
        <f>INDEX(章节关卡!$D$4:$AA$123,掉落填表!B1627-5000,(掉落填表!E1627-1)*4+2)</f>
        <v>1603009</v>
      </c>
      <c r="H1627" s="18">
        <f t="shared" si="77"/>
        <v>1</v>
      </c>
      <c r="L1627" s="18">
        <f>INDEX(章节关卡!$D$4:$AA$123,掉落填表!B1627-5000,(掉落填表!E1627-1)*4+4)*$Z$4</f>
        <v>1</v>
      </c>
      <c r="P1627" s="18">
        <f t="shared" si="75"/>
        <v>50370004</v>
      </c>
      <c r="Q1627" s="18" t="str">
        <f>G1627&amp;"#"&amp;H1627&amp;"#"&amp;VLOOKUP(G1627,章节关卡!$AN$3:$AO$36,2,FALSE)</f>
        <v>1603009#1#16</v>
      </c>
    </row>
    <row r="1628" spans="1:17" ht="17.100000000000001" customHeight="1" x14ac:dyDescent="0.2">
      <c r="A1628" s="14">
        <v>1625</v>
      </c>
      <c r="B1628" s="14">
        <v>5038</v>
      </c>
      <c r="C1628" s="14" t="s">
        <v>2606</v>
      </c>
      <c r="D1628" s="14" t="s">
        <v>968</v>
      </c>
      <c r="E1628" s="14">
        <v>1</v>
      </c>
      <c r="F1628" s="18">
        <f t="shared" si="76"/>
        <v>10000</v>
      </c>
      <c r="G1628" s="18">
        <f>INDEX(章节关卡!$D$4:$AA$123,掉落填表!B1628-5000,(掉落填表!E1628-1)*4+2)</f>
        <v>1401002</v>
      </c>
      <c r="H1628" s="18">
        <f t="shared" si="77"/>
        <v>250</v>
      </c>
      <c r="L1628" s="18">
        <f>INDEX(章节关卡!$D$4:$AA$123,掉落填表!B1628-5000,(掉落填表!E1628-1)*4+4)*$Z$4</f>
        <v>250</v>
      </c>
      <c r="P1628" s="18">
        <f t="shared" si="75"/>
        <v>50380001</v>
      </c>
      <c r="Q1628" s="18" t="str">
        <f>G1628&amp;"#"&amp;H1628&amp;"#"&amp;VLOOKUP(G1628,章节关卡!$AN$3:$AO$36,2,FALSE)</f>
        <v>1401002#250#14</v>
      </c>
    </row>
    <row r="1629" spans="1:17" ht="17.100000000000001" customHeight="1" x14ac:dyDescent="0.2">
      <c r="A1629" s="14">
        <v>1626</v>
      </c>
      <c r="B1629" s="14">
        <v>5038</v>
      </c>
      <c r="C1629" s="14" t="s">
        <v>2607</v>
      </c>
      <c r="D1629" s="14" t="s">
        <v>968</v>
      </c>
      <c r="E1629" s="14">
        <v>2</v>
      </c>
      <c r="F1629" s="18">
        <f t="shared" si="76"/>
        <v>10000</v>
      </c>
      <c r="G1629" s="18">
        <f>INDEX(章节关卡!$D$4:$AA$123,掉落填表!B1629-5000,(掉落填表!E1629-1)*4+2)</f>
        <v>1603007</v>
      </c>
      <c r="H1629" s="18">
        <f t="shared" si="77"/>
        <v>1</v>
      </c>
      <c r="L1629" s="18">
        <f>INDEX(章节关卡!$D$4:$AA$123,掉落填表!B1629-5000,(掉落填表!E1629-1)*4+4)*$Z$4</f>
        <v>1</v>
      </c>
      <c r="P1629" s="18">
        <f t="shared" si="75"/>
        <v>50380002</v>
      </c>
      <c r="Q1629" s="18" t="str">
        <f>G1629&amp;"#"&amp;H1629&amp;"#"&amp;VLOOKUP(G1629,章节关卡!$AN$3:$AO$36,2,FALSE)</f>
        <v>1603007#1#16</v>
      </c>
    </row>
    <row r="1630" spans="1:17" ht="17.100000000000001" customHeight="1" x14ac:dyDescent="0.2">
      <c r="A1630" s="14">
        <v>1627</v>
      </c>
      <c r="B1630" s="14">
        <v>5038</v>
      </c>
      <c r="C1630" s="14" t="s">
        <v>2608</v>
      </c>
      <c r="D1630" s="14" t="s">
        <v>968</v>
      </c>
      <c r="E1630" s="14">
        <v>3</v>
      </c>
      <c r="F1630" s="18">
        <f t="shared" si="76"/>
        <v>10000</v>
      </c>
      <c r="G1630" s="18">
        <f>INDEX(章节关卡!$D$4:$AA$123,掉落填表!B1630-5000,(掉落填表!E1630-1)*4+2)</f>
        <v>1603009</v>
      </c>
      <c r="H1630" s="18">
        <f t="shared" si="77"/>
        <v>1</v>
      </c>
      <c r="L1630" s="18">
        <f>INDEX(章节关卡!$D$4:$AA$123,掉落填表!B1630-5000,(掉落填表!E1630-1)*4+4)*$Z$4</f>
        <v>1</v>
      </c>
      <c r="P1630" s="18">
        <f t="shared" si="75"/>
        <v>50380003</v>
      </c>
      <c r="Q1630" s="18" t="str">
        <f>G1630&amp;"#"&amp;H1630&amp;"#"&amp;VLOOKUP(G1630,章节关卡!$AN$3:$AO$36,2,FALSE)</f>
        <v>1603009#1#16</v>
      </c>
    </row>
    <row r="1631" spans="1:17" ht="17.100000000000001" customHeight="1" x14ac:dyDescent="0.2">
      <c r="A1631" s="14">
        <v>1628</v>
      </c>
      <c r="B1631" s="14">
        <v>5038</v>
      </c>
      <c r="C1631" s="14" t="s">
        <v>2609</v>
      </c>
      <c r="D1631" s="14" t="s">
        <v>968</v>
      </c>
      <c r="E1631" s="14">
        <v>4</v>
      </c>
      <c r="F1631" s="18">
        <f t="shared" si="76"/>
        <v>10000</v>
      </c>
      <c r="G1631" s="18">
        <f>INDEX(章节关卡!$D$4:$AA$123,掉落填表!B1631-5000,(掉落填表!E1631-1)*4+2)</f>
        <v>1603011</v>
      </c>
      <c r="H1631" s="18">
        <f t="shared" si="77"/>
        <v>1</v>
      </c>
      <c r="L1631" s="18">
        <f>INDEX(章节关卡!$D$4:$AA$123,掉落填表!B1631-5000,(掉落填表!E1631-1)*4+4)*$Z$4</f>
        <v>1</v>
      </c>
      <c r="P1631" s="18">
        <f t="shared" si="75"/>
        <v>50380004</v>
      </c>
      <c r="Q1631" s="18" t="str">
        <f>G1631&amp;"#"&amp;H1631&amp;"#"&amp;VLOOKUP(G1631,章节关卡!$AN$3:$AO$36,2,FALSE)</f>
        <v>1603011#1#16</v>
      </c>
    </row>
    <row r="1632" spans="1:17" ht="17.100000000000001" customHeight="1" x14ac:dyDescent="0.2">
      <c r="A1632" s="14">
        <v>1629</v>
      </c>
      <c r="B1632" s="14">
        <v>5039</v>
      </c>
      <c r="C1632" s="14" t="s">
        <v>2610</v>
      </c>
      <c r="D1632" s="14" t="s">
        <v>968</v>
      </c>
      <c r="E1632" s="14">
        <v>1</v>
      </c>
      <c r="F1632" s="18">
        <f t="shared" si="76"/>
        <v>10000</v>
      </c>
      <c r="G1632" s="18">
        <f>INDEX(章节关卡!$D$4:$AA$123,掉落填表!B1632-5000,(掉落填表!E1632-1)*4+2)</f>
        <v>1401002</v>
      </c>
      <c r="H1632" s="18">
        <f t="shared" si="77"/>
        <v>250</v>
      </c>
      <c r="L1632" s="18">
        <f>INDEX(章节关卡!$D$4:$AA$123,掉落填表!B1632-5000,(掉落填表!E1632-1)*4+4)*$Z$4</f>
        <v>250</v>
      </c>
      <c r="P1632" s="18">
        <f t="shared" si="75"/>
        <v>50390001</v>
      </c>
      <c r="Q1632" s="18" t="str">
        <f>G1632&amp;"#"&amp;H1632&amp;"#"&amp;VLOOKUP(G1632,章节关卡!$AN$3:$AO$36,2,FALSE)</f>
        <v>1401002#250#14</v>
      </c>
    </row>
    <row r="1633" spans="1:17" ht="17.100000000000001" customHeight="1" x14ac:dyDescent="0.2">
      <c r="A1633" s="14">
        <v>1630</v>
      </c>
      <c r="B1633" s="14">
        <v>5039</v>
      </c>
      <c r="C1633" s="14" t="s">
        <v>2611</v>
      </c>
      <c r="D1633" s="14" t="s">
        <v>968</v>
      </c>
      <c r="E1633" s="14">
        <v>2</v>
      </c>
      <c r="F1633" s="18">
        <f t="shared" si="76"/>
        <v>10000</v>
      </c>
      <c r="G1633" s="18">
        <f>INDEX(章节关卡!$D$4:$AA$123,掉落填表!B1633-5000,(掉落填表!E1633-1)*4+2)</f>
        <v>1401003</v>
      </c>
      <c r="H1633" s="18">
        <f t="shared" si="77"/>
        <v>80</v>
      </c>
      <c r="L1633" s="18">
        <f>INDEX(章节关卡!$D$4:$AA$123,掉落填表!B1633-5000,(掉落填表!E1633-1)*4+4)*$Z$4</f>
        <v>80</v>
      </c>
      <c r="P1633" s="18">
        <f t="shared" si="75"/>
        <v>50390002</v>
      </c>
      <c r="Q1633" s="18" t="str">
        <f>G1633&amp;"#"&amp;H1633&amp;"#"&amp;VLOOKUP(G1633,章节关卡!$AN$3:$AO$36,2,FALSE)</f>
        <v>1401003#80#14</v>
      </c>
    </row>
    <row r="1634" spans="1:17" ht="17.100000000000001" customHeight="1" x14ac:dyDescent="0.2">
      <c r="A1634" s="14">
        <v>1631</v>
      </c>
      <c r="B1634" s="14">
        <v>5039</v>
      </c>
      <c r="C1634" s="14" t="s">
        <v>2612</v>
      </c>
      <c r="D1634" s="14" t="s">
        <v>968</v>
      </c>
      <c r="E1634" s="14">
        <v>3</v>
      </c>
      <c r="F1634" s="18">
        <f t="shared" si="76"/>
        <v>10000</v>
      </c>
      <c r="G1634" s="18">
        <f>INDEX(章节关卡!$D$4:$AA$123,掉落填表!B1634-5000,(掉落填表!E1634-1)*4+2)</f>
        <v>1603005</v>
      </c>
      <c r="H1634" s="18">
        <f t="shared" si="77"/>
        <v>5</v>
      </c>
      <c r="L1634" s="18">
        <f>INDEX(章节关卡!$D$4:$AA$123,掉落填表!B1634-5000,(掉落填表!E1634-1)*4+4)*$Z$4</f>
        <v>5</v>
      </c>
      <c r="P1634" s="18">
        <f t="shared" si="75"/>
        <v>50390003</v>
      </c>
      <c r="Q1634" s="18" t="str">
        <f>G1634&amp;"#"&amp;H1634&amp;"#"&amp;VLOOKUP(G1634,章节关卡!$AN$3:$AO$36,2,FALSE)</f>
        <v>1603005#5#16</v>
      </c>
    </row>
    <row r="1635" spans="1:17" ht="17.100000000000001" customHeight="1" x14ac:dyDescent="0.2">
      <c r="A1635" s="14">
        <v>1632</v>
      </c>
      <c r="B1635" s="14">
        <v>5039</v>
      </c>
      <c r="C1635" s="14" t="s">
        <v>2613</v>
      </c>
      <c r="D1635" s="14" t="s">
        <v>968</v>
      </c>
      <c r="E1635" s="14">
        <v>4</v>
      </c>
      <c r="F1635" s="18">
        <f t="shared" si="76"/>
        <v>10000</v>
      </c>
      <c r="G1635" s="18">
        <f>INDEX(章节关卡!$D$4:$AA$123,掉落填表!B1635-5000,(掉落填表!E1635-1)*4+2)</f>
        <v>1603013</v>
      </c>
      <c r="H1635" s="18">
        <f t="shared" si="77"/>
        <v>1</v>
      </c>
      <c r="L1635" s="18">
        <f>INDEX(章节关卡!$D$4:$AA$123,掉落填表!B1635-5000,(掉落填表!E1635-1)*4+4)*$Z$4</f>
        <v>1</v>
      </c>
      <c r="P1635" s="18">
        <f t="shared" si="75"/>
        <v>50390004</v>
      </c>
      <c r="Q1635" s="18" t="str">
        <f>G1635&amp;"#"&amp;H1635&amp;"#"&amp;VLOOKUP(G1635,章节关卡!$AN$3:$AO$36,2,FALSE)</f>
        <v>1603013#1#16</v>
      </c>
    </row>
    <row r="1636" spans="1:17" ht="17.100000000000001" customHeight="1" x14ac:dyDescent="0.2">
      <c r="A1636" s="14">
        <v>1633</v>
      </c>
      <c r="B1636" s="14">
        <v>5040</v>
      </c>
      <c r="C1636" s="14" t="s">
        <v>2614</v>
      </c>
      <c r="D1636" s="14" t="s">
        <v>968</v>
      </c>
      <c r="E1636" s="14">
        <v>1</v>
      </c>
      <c r="F1636" s="18">
        <f t="shared" si="76"/>
        <v>10000</v>
      </c>
      <c r="G1636" s="18">
        <f>INDEX(章节关卡!$D$4:$AA$123,掉落填表!B1636-5000,(掉落填表!E1636-1)*4+2)</f>
        <v>1401002</v>
      </c>
      <c r="H1636" s="18">
        <f t="shared" si="77"/>
        <v>250</v>
      </c>
      <c r="L1636" s="18">
        <f>INDEX(章节关卡!$D$4:$AA$123,掉落填表!B1636-5000,(掉落填表!E1636-1)*4+4)*$Z$4</f>
        <v>250</v>
      </c>
      <c r="P1636" s="18">
        <f t="shared" si="75"/>
        <v>50400001</v>
      </c>
      <c r="Q1636" s="18" t="str">
        <f>G1636&amp;"#"&amp;H1636&amp;"#"&amp;VLOOKUP(G1636,章节关卡!$AN$3:$AO$36,2,FALSE)</f>
        <v>1401002#250#14</v>
      </c>
    </row>
    <row r="1637" spans="1:17" ht="17.100000000000001" customHeight="1" x14ac:dyDescent="0.2">
      <c r="A1637" s="14">
        <v>1634</v>
      </c>
      <c r="B1637" s="14">
        <v>5040</v>
      </c>
      <c r="C1637" s="14" t="s">
        <v>2615</v>
      </c>
      <c r="D1637" s="14" t="s">
        <v>968</v>
      </c>
      <c r="E1637" s="14">
        <v>2</v>
      </c>
      <c r="F1637" s="18">
        <f t="shared" si="76"/>
        <v>10000</v>
      </c>
      <c r="G1637" s="18">
        <f>INDEX(章节关卡!$D$4:$AA$123,掉落填表!B1637-5000,(掉落填表!E1637-1)*4+2)</f>
        <v>1401004</v>
      </c>
      <c r="H1637" s="18">
        <f t="shared" si="77"/>
        <v>80</v>
      </c>
      <c r="L1637" s="18">
        <f>INDEX(章节关卡!$D$4:$AA$123,掉落填表!B1637-5000,(掉落填表!E1637-1)*4+4)*$Z$4</f>
        <v>80</v>
      </c>
      <c r="P1637" s="18">
        <f t="shared" si="75"/>
        <v>50400002</v>
      </c>
      <c r="Q1637" s="18" t="str">
        <f>G1637&amp;"#"&amp;H1637&amp;"#"&amp;VLOOKUP(G1637,章节关卡!$AN$3:$AO$36,2,FALSE)</f>
        <v>1401004#80#14</v>
      </c>
    </row>
    <row r="1638" spans="1:17" ht="17.100000000000001" customHeight="1" x14ac:dyDescent="0.2">
      <c r="A1638" s="14">
        <v>1635</v>
      </c>
      <c r="B1638" s="14">
        <v>5040</v>
      </c>
      <c r="C1638" s="14" t="s">
        <v>2616</v>
      </c>
      <c r="D1638" s="14" t="s">
        <v>968</v>
      </c>
      <c r="E1638" s="14">
        <v>3</v>
      </c>
      <c r="F1638" s="18">
        <f t="shared" si="76"/>
        <v>10000</v>
      </c>
      <c r="G1638" s="18">
        <f>INDEX(章节关卡!$D$4:$AA$123,掉落填表!B1638-5000,(掉落填表!E1638-1)*4+2)</f>
        <v>1603002</v>
      </c>
      <c r="H1638" s="18">
        <f t="shared" si="77"/>
        <v>5</v>
      </c>
      <c r="L1638" s="18">
        <f>INDEX(章节关卡!$D$4:$AA$123,掉落填表!B1638-5000,(掉落填表!E1638-1)*4+4)*$Z$4</f>
        <v>5</v>
      </c>
      <c r="P1638" s="18">
        <f t="shared" si="75"/>
        <v>50400003</v>
      </c>
      <c r="Q1638" s="18" t="str">
        <f>G1638&amp;"#"&amp;H1638&amp;"#"&amp;VLOOKUP(G1638,章节关卡!$AN$3:$AO$36,2,FALSE)</f>
        <v>1603002#5#16</v>
      </c>
    </row>
    <row r="1639" spans="1:17" ht="17.100000000000001" customHeight="1" x14ac:dyDescent="0.2">
      <c r="A1639" s="14">
        <v>1636</v>
      </c>
      <c r="B1639" s="14">
        <v>5040</v>
      </c>
      <c r="C1639" s="14" t="s">
        <v>2617</v>
      </c>
      <c r="D1639" s="14" t="s">
        <v>968</v>
      </c>
      <c r="E1639" s="14">
        <v>4</v>
      </c>
      <c r="F1639" s="18">
        <f t="shared" si="76"/>
        <v>10000</v>
      </c>
      <c r="G1639" s="18">
        <f>INDEX(章节关卡!$D$4:$AA$123,掉落填表!B1639-5000,(掉落填表!E1639-1)*4+2)</f>
        <v>1603015</v>
      </c>
      <c r="H1639" s="18">
        <f t="shared" si="77"/>
        <v>1</v>
      </c>
      <c r="L1639" s="18">
        <f>INDEX(章节关卡!$D$4:$AA$123,掉落填表!B1639-5000,(掉落填表!E1639-1)*4+4)*$Z$4</f>
        <v>1</v>
      </c>
      <c r="P1639" s="18">
        <f t="shared" si="75"/>
        <v>50400004</v>
      </c>
      <c r="Q1639" s="18" t="str">
        <f>G1639&amp;"#"&amp;H1639&amp;"#"&amp;VLOOKUP(G1639,章节关卡!$AN$3:$AO$36,2,FALSE)</f>
        <v>1603015#1#16</v>
      </c>
    </row>
    <row r="1640" spans="1:17" ht="17.100000000000001" customHeight="1" x14ac:dyDescent="0.2">
      <c r="A1640" s="14">
        <v>1637</v>
      </c>
      <c r="B1640" s="14">
        <v>5041</v>
      </c>
      <c r="C1640" s="14" t="s">
        <v>2618</v>
      </c>
      <c r="D1640" s="14" t="s">
        <v>968</v>
      </c>
      <c r="E1640" s="14">
        <v>1</v>
      </c>
      <c r="F1640" s="18">
        <f t="shared" si="76"/>
        <v>10000</v>
      </c>
      <c r="G1640" s="18">
        <f>INDEX(章节关卡!$D$4:$AA$123,掉落填表!B1640-5000,(掉落填表!E1640-1)*4+2)</f>
        <v>1401002</v>
      </c>
      <c r="H1640" s="18">
        <f t="shared" si="77"/>
        <v>250</v>
      </c>
      <c r="L1640" s="18">
        <f>INDEX(章节关卡!$D$4:$AA$123,掉落填表!B1640-5000,(掉落填表!E1640-1)*4+4)*$Z$4</f>
        <v>250</v>
      </c>
      <c r="P1640" s="18">
        <f t="shared" si="75"/>
        <v>50410001</v>
      </c>
      <c r="Q1640" s="18" t="str">
        <f>G1640&amp;"#"&amp;H1640&amp;"#"&amp;VLOOKUP(G1640,章节关卡!$AN$3:$AO$36,2,FALSE)</f>
        <v>1401002#250#14</v>
      </c>
    </row>
    <row r="1641" spans="1:17" ht="17.100000000000001" customHeight="1" x14ac:dyDescent="0.2">
      <c r="A1641" s="14">
        <v>1638</v>
      </c>
      <c r="B1641" s="14">
        <v>5041</v>
      </c>
      <c r="C1641" s="14" t="s">
        <v>2619</v>
      </c>
      <c r="D1641" s="14" t="s">
        <v>968</v>
      </c>
      <c r="E1641" s="14">
        <v>2</v>
      </c>
      <c r="F1641" s="18">
        <f t="shared" si="76"/>
        <v>10000</v>
      </c>
      <c r="G1641" s="18">
        <f>INDEX(章节关卡!$D$4:$AA$123,掉落填表!B1641-5000,(掉落填表!E1641-1)*4+2)</f>
        <v>1401003</v>
      </c>
      <c r="H1641" s="18">
        <f t="shared" si="77"/>
        <v>80</v>
      </c>
      <c r="L1641" s="18">
        <f>INDEX(章节关卡!$D$4:$AA$123,掉落填表!B1641-5000,(掉落填表!E1641-1)*4+4)*$Z$4</f>
        <v>80</v>
      </c>
      <c r="P1641" s="18">
        <f t="shared" si="75"/>
        <v>50410002</v>
      </c>
      <c r="Q1641" s="18" t="str">
        <f>G1641&amp;"#"&amp;H1641&amp;"#"&amp;VLOOKUP(G1641,章节关卡!$AN$3:$AO$36,2,FALSE)</f>
        <v>1401003#80#14</v>
      </c>
    </row>
    <row r="1642" spans="1:17" ht="17.100000000000001" customHeight="1" x14ac:dyDescent="0.2">
      <c r="A1642" s="14">
        <v>1639</v>
      </c>
      <c r="B1642" s="14">
        <v>5041</v>
      </c>
      <c r="C1642" s="14" t="s">
        <v>2620</v>
      </c>
      <c r="D1642" s="14" t="s">
        <v>968</v>
      </c>
      <c r="E1642" s="14">
        <v>3</v>
      </c>
      <c r="F1642" s="18">
        <f t="shared" si="76"/>
        <v>10000</v>
      </c>
      <c r="G1642" s="18">
        <f>INDEX(章节关卡!$D$4:$AA$123,掉落填表!B1642-5000,(掉落填表!E1642-1)*4+2)</f>
        <v>1603005</v>
      </c>
      <c r="H1642" s="18">
        <f t="shared" si="77"/>
        <v>5</v>
      </c>
      <c r="L1642" s="18">
        <f>INDEX(章节关卡!$D$4:$AA$123,掉落填表!B1642-5000,(掉落填表!E1642-1)*4+4)*$Z$4</f>
        <v>5</v>
      </c>
      <c r="P1642" s="18">
        <f t="shared" si="75"/>
        <v>50410003</v>
      </c>
      <c r="Q1642" s="18" t="str">
        <f>G1642&amp;"#"&amp;H1642&amp;"#"&amp;VLOOKUP(G1642,章节关卡!$AN$3:$AO$36,2,FALSE)</f>
        <v>1603005#5#16</v>
      </c>
    </row>
    <row r="1643" spans="1:17" ht="17.100000000000001" customHeight="1" x14ac:dyDescent="0.2">
      <c r="A1643" s="14">
        <v>1640</v>
      </c>
      <c r="B1643" s="14">
        <v>5041</v>
      </c>
      <c r="C1643" s="14" t="s">
        <v>2621</v>
      </c>
      <c r="D1643" s="14" t="s">
        <v>968</v>
      </c>
      <c r="E1643" s="14">
        <v>4</v>
      </c>
      <c r="F1643" s="18">
        <f t="shared" si="76"/>
        <v>10000</v>
      </c>
      <c r="G1643" s="18">
        <f>INDEX(章节关卡!$D$4:$AA$123,掉落填表!B1643-5000,(掉落填表!E1643-1)*4+2)</f>
        <v>1603007</v>
      </c>
      <c r="H1643" s="18">
        <f t="shared" si="77"/>
        <v>1</v>
      </c>
      <c r="L1643" s="18">
        <f>INDEX(章节关卡!$D$4:$AA$123,掉落填表!B1643-5000,(掉落填表!E1643-1)*4+4)*$Z$4</f>
        <v>1</v>
      </c>
      <c r="P1643" s="18">
        <f t="shared" si="75"/>
        <v>50410004</v>
      </c>
      <c r="Q1643" s="18" t="str">
        <f>G1643&amp;"#"&amp;H1643&amp;"#"&amp;VLOOKUP(G1643,章节关卡!$AN$3:$AO$36,2,FALSE)</f>
        <v>1603007#1#16</v>
      </c>
    </row>
    <row r="1644" spans="1:17" ht="17.100000000000001" customHeight="1" x14ac:dyDescent="0.2">
      <c r="A1644" s="14">
        <v>1641</v>
      </c>
      <c r="B1644" s="14">
        <v>5042</v>
      </c>
      <c r="C1644" s="14" t="s">
        <v>2622</v>
      </c>
      <c r="D1644" s="14" t="s">
        <v>968</v>
      </c>
      <c r="E1644" s="14">
        <v>1</v>
      </c>
      <c r="F1644" s="18">
        <f t="shared" si="76"/>
        <v>10000</v>
      </c>
      <c r="G1644" s="18">
        <f>INDEX(章节关卡!$D$4:$AA$123,掉落填表!B1644-5000,(掉落填表!E1644-1)*4+2)</f>
        <v>1401002</v>
      </c>
      <c r="H1644" s="18">
        <f t="shared" si="77"/>
        <v>250</v>
      </c>
      <c r="L1644" s="18">
        <f>INDEX(章节关卡!$D$4:$AA$123,掉落填表!B1644-5000,(掉落填表!E1644-1)*4+4)*$Z$4</f>
        <v>250</v>
      </c>
      <c r="P1644" s="18">
        <f t="shared" si="75"/>
        <v>50420001</v>
      </c>
      <c r="Q1644" s="18" t="str">
        <f>G1644&amp;"#"&amp;H1644&amp;"#"&amp;VLOOKUP(G1644,章节关卡!$AN$3:$AO$36,2,FALSE)</f>
        <v>1401002#250#14</v>
      </c>
    </row>
    <row r="1645" spans="1:17" ht="17.100000000000001" customHeight="1" x14ac:dyDescent="0.2">
      <c r="A1645" s="14">
        <v>1642</v>
      </c>
      <c r="B1645" s="14">
        <v>5042</v>
      </c>
      <c r="C1645" s="14" t="s">
        <v>2623</v>
      </c>
      <c r="D1645" s="14" t="s">
        <v>968</v>
      </c>
      <c r="E1645" s="14">
        <v>2</v>
      </c>
      <c r="F1645" s="18">
        <f t="shared" si="76"/>
        <v>10000</v>
      </c>
      <c r="G1645" s="18">
        <f>INDEX(章节关卡!$D$4:$AA$123,掉落填表!B1645-5000,(掉落填表!E1645-1)*4+2)</f>
        <v>1401004</v>
      </c>
      <c r="H1645" s="18">
        <f t="shared" si="77"/>
        <v>80</v>
      </c>
      <c r="L1645" s="18">
        <f>INDEX(章节关卡!$D$4:$AA$123,掉落填表!B1645-5000,(掉落填表!E1645-1)*4+4)*$Z$4</f>
        <v>80</v>
      </c>
      <c r="P1645" s="18">
        <f t="shared" si="75"/>
        <v>50420002</v>
      </c>
      <c r="Q1645" s="18" t="str">
        <f>G1645&amp;"#"&amp;H1645&amp;"#"&amp;VLOOKUP(G1645,章节关卡!$AN$3:$AO$36,2,FALSE)</f>
        <v>1401004#80#14</v>
      </c>
    </row>
    <row r="1646" spans="1:17" ht="17.100000000000001" customHeight="1" x14ac:dyDescent="0.2">
      <c r="A1646" s="14">
        <v>1643</v>
      </c>
      <c r="B1646" s="14">
        <v>5042</v>
      </c>
      <c r="C1646" s="14" t="s">
        <v>2624</v>
      </c>
      <c r="D1646" s="14" t="s">
        <v>968</v>
      </c>
      <c r="E1646" s="14">
        <v>3</v>
      </c>
      <c r="F1646" s="18">
        <f t="shared" si="76"/>
        <v>10000</v>
      </c>
      <c r="G1646" s="18">
        <f>INDEX(章节关卡!$D$4:$AA$123,掉落填表!B1646-5000,(掉落填表!E1646-1)*4+2)</f>
        <v>1603002</v>
      </c>
      <c r="H1646" s="18">
        <f t="shared" si="77"/>
        <v>5</v>
      </c>
      <c r="L1646" s="18">
        <f>INDEX(章节关卡!$D$4:$AA$123,掉落填表!B1646-5000,(掉落填表!E1646-1)*4+4)*$Z$4</f>
        <v>5</v>
      </c>
      <c r="P1646" s="18">
        <f t="shared" si="75"/>
        <v>50420003</v>
      </c>
      <c r="Q1646" s="18" t="str">
        <f>G1646&amp;"#"&amp;H1646&amp;"#"&amp;VLOOKUP(G1646,章节关卡!$AN$3:$AO$36,2,FALSE)</f>
        <v>1603002#5#16</v>
      </c>
    </row>
    <row r="1647" spans="1:17" ht="17.100000000000001" customHeight="1" x14ac:dyDescent="0.2">
      <c r="A1647" s="14">
        <v>1644</v>
      </c>
      <c r="B1647" s="14">
        <v>5042</v>
      </c>
      <c r="C1647" s="14" t="s">
        <v>2625</v>
      </c>
      <c r="D1647" s="14" t="s">
        <v>968</v>
      </c>
      <c r="E1647" s="14">
        <v>4</v>
      </c>
      <c r="F1647" s="18">
        <f t="shared" si="76"/>
        <v>10000</v>
      </c>
      <c r="G1647" s="18">
        <f>INDEX(章节关卡!$D$4:$AA$123,掉落填表!B1647-5000,(掉落填表!E1647-1)*4+2)</f>
        <v>1603009</v>
      </c>
      <c r="H1647" s="18">
        <f t="shared" si="77"/>
        <v>1</v>
      </c>
      <c r="L1647" s="18">
        <f>INDEX(章节关卡!$D$4:$AA$123,掉落填表!B1647-5000,(掉落填表!E1647-1)*4+4)*$Z$4</f>
        <v>1</v>
      </c>
      <c r="P1647" s="18">
        <f t="shared" si="75"/>
        <v>50420004</v>
      </c>
      <c r="Q1647" s="18" t="str">
        <f>G1647&amp;"#"&amp;H1647&amp;"#"&amp;VLOOKUP(G1647,章节关卡!$AN$3:$AO$36,2,FALSE)</f>
        <v>1603009#1#16</v>
      </c>
    </row>
    <row r="1648" spans="1:17" ht="17.100000000000001" customHeight="1" x14ac:dyDescent="0.2">
      <c r="A1648" s="14">
        <v>1645</v>
      </c>
      <c r="B1648" s="14">
        <v>5043</v>
      </c>
      <c r="C1648" s="14" t="s">
        <v>2626</v>
      </c>
      <c r="D1648" s="14" t="s">
        <v>968</v>
      </c>
      <c r="E1648" s="14">
        <v>1</v>
      </c>
      <c r="F1648" s="18">
        <f t="shared" si="76"/>
        <v>10000</v>
      </c>
      <c r="G1648" s="18">
        <f>INDEX(章节关卡!$D$4:$AA$123,掉落填表!B1648-5000,(掉落填表!E1648-1)*4+2)</f>
        <v>1401002</v>
      </c>
      <c r="H1648" s="18">
        <f t="shared" si="77"/>
        <v>250</v>
      </c>
      <c r="L1648" s="18">
        <f>INDEX(章节关卡!$D$4:$AA$123,掉落填表!B1648-5000,(掉落填表!E1648-1)*4+4)*$Z$4</f>
        <v>250</v>
      </c>
      <c r="P1648" s="18">
        <f t="shared" si="75"/>
        <v>50430001</v>
      </c>
      <c r="Q1648" s="18" t="str">
        <f>G1648&amp;"#"&amp;H1648&amp;"#"&amp;VLOOKUP(G1648,章节关卡!$AN$3:$AO$36,2,FALSE)</f>
        <v>1401002#250#14</v>
      </c>
    </row>
    <row r="1649" spans="1:17" ht="17.100000000000001" customHeight="1" x14ac:dyDescent="0.2">
      <c r="A1649" s="14">
        <v>1646</v>
      </c>
      <c r="B1649" s="14">
        <v>5043</v>
      </c>
      <c r="C1649" s="14" t="s">
        <v>2627</v>
      </c>
      <c r="D1649" s="14" t="s">
        <v>968</v>
      </c>
      <c r="E1649" s="14">
        <v>2</v>
      </c>
      <c r="F1649" s="18">
        <f t="shared" si="76"/>
        <v>10000</v>
      </c>
      <c r="G1649" s="18">
        <f>INDEX(章节关卡!$D$4:$AA$123,掉落填表!B1649-5000,(掉落填表!E1649-1)*4+2)</f>
        <v>1603005</v>
      </c>
      <c r="H1649" s="18">
        <f t="shared" si="77"/>
        <v>5</v>
      </c>
      <c r="L1649" s="18">
        <f>INDEX(章节关卡!$D$4:$AA$123,掉落填表!B1649-5000,(掉落填表!E1649-1)*4+4)*$Z$4</f>
        <v>5</v>
      </c>
      <c r="P1649" s="18">
        <f t="shared" si="75"/>
        <v>50430002</v>
      </c>
      <c r="Q1649" s="18" t="str">
        <f>G1649&amp;"#"&amp;H1649&amp;"#"&amp;VLOOKUP(G1649,章节关卡!$AN$3:$AO$36,2,FALSE)</f>
        <v>1603005#5#16</v>
      </c>
    </row>
    <row r="1650" spans="1:17" ht="17.100000000000001" customHeight="1" x14ac:dyDescent="0.2">
      <c r="A1650" s="14">
        <v>1647</v>
      </c>
      <c r="B1650" s="14">
        <v>5043</v>
      </c>
      <c r="C1650" s="14" t="s">
        <v>2628</v>
      </c>
      <c r="D1650" s="14" t="s">
        <v>968</v>
      </c>
      <c r="E1650" s="14">
        <v>3</v>
      </c>
      <c r="F1650" s="18">
        <f t="shared" si="76"/>
        <v>10000</v>
      </c>
      <c r="G1650" s="18">
        <f>INDEX(章节关卡!$D$4:$AA$123,掉落填表!B1650-5000,(掉落填表!E1650-1)*4+2)</f>
        <v>1603005</v>
      </c>
      <c r="H1650" s="18">
        <f t="shared" si="77"/>
        <v>5</v>
      </c>
      <c r="L1650" s="18">
        <f>INDEX(章节关卡!$D$4:$AA$123,掉落填表!B1650-5000,(掉落填表!E1650-1)*4+4)*$Z$4</f>
        <v>5</v>
      </c>
      <c r="P1650" s="18">
        <f t="shared" si="75"/>
        <v>50430003</v>
      </c>
      <c r="Q1650" s="18" t="str">
        <f>G1650&amp;"#"&amp;H1650&amp;"#"&amp;VLOOKUP(G1650,章节关卡!$AN$3:$AO$36,2,FALSE)</f>
        <v>1603005#5#16</v>
      </c>
    </row>
    <row r="1651" spans="1:17" ht="17.100000000000001" customHeight="1" x14ac:dyDescent="0.2">
      <c r="A1651" s="14">
        <v>1648</v>
      </c>
      <c r="B1651" s="14">
        <v>5043</v>
      </c>
      <c r="C1651" s="14" t="s">
        <v>2629</v>
      </c>
      <c r="D1651" s="14" t="s">
        <v>968</v>
      </c>
      <c r="E1651" s="14">
        <v>4</v>
      </c>
      <c r="F1651" s="18">
        <f t="shared" si="76"/>
        <v>10000</v>
      </c>
      <c r="G1651" s="18">
        <f>INDEX(章节关卡!$D$4:$AA$123,掉落填表!B1651-5000,(掉落填表!E1651-1)*4+2)</f>
        <v>1603015</v>
      </c>
      <c r="H1651" s="18">
        <f t="shared" si="77"/>
        <v>1</v>
      </c>
      <c r="L1651" s="18">
        <f>INDEX(章节关卡!$D$4:$AA$123,掉落填表!B1651-5000,(掉落填表!E1651-1)*4+4)*$Z$4</f>
        <v>1</v>
      </c>
      <c r="P1651" s="18">
        <f t="shared" si="75"/>
        <v>50430004</v>
      </c>
      <c r="Q1651" s="18" t="str">
        <f>G1651&amp;"#"&amp;H1651&amp;"#"&amp;VLOOKUP(G1651,章节关卡!$AN$3:$AO$36,2,FALSE)</f>
        <v>1603015#1#16</v>
      </c>
    </row>
    <row r="1652" spans="1:17" ht="17.100000000000001" customHeight="1" x14ac:dyDescent="0.2">
      <c r="A1652" s="14">
        <v>1649</v>
      </c>
      <c r="B1652" s="14">
        <v>5044</v>
      </c>
      <c r="C1652" s="14" t="s">
        <v>2630</v>
      </c>
      <c r="D1652" s="14" t="s">
        <v>968</v>
      </c>
      <c r="E1652" s="14">
        <v>1</v>
      </c>
      <c r="F1652" s="18">
        <f t="shared" si="76"/>
        <v>10000</v>
      </c>
      <c r="G1652" s="18">
        <f>INDEX(章节关卡!$D$4:$AA$123,掉落填表!B1652-5000,(掉落填表!E1652-1)*4+2)</f>
        <v>1401002</v>
      </c>
      <c r="H1652" s="18">
        <f t="shared" si="77"/>
        <v>250</v>
      </c>
      <c r="L1652" s="18">
        <f>INDEX(章节关卡!$D$4:$AA$123,掉落填表!B1652-5000,(掉落填表!E1652-1)*4+4)*$Z$4</f>
        <v>250</v>
      </c>
      <c r="P1652" s="18">
        <f t="shared" si="75"/>
        <v>50440001</v>
      </c>
      <c r="Q1652" s="18" t="str">
        <f>G1652&amp;"#"&amp;H1652&amp;"#"&amp;VLOOKUP(G1652,章节关卡!$AN$3:$AO$36,2,FALSE)</f>
        <v>1401002#250#14</v>
      </c>
    </row>
    <row r="1653" spans="1:17" ht="17.100000000000001" customHeight="1" x14ac:dyDescent="0.2">
      <c r="A1653" s="14">
        <v>1650</v>
      </c>
      <c r="B1653" s="14">
        <v>5044</v>
      </c>
      <c r="C1653" s="14" t="s">
        <v>2631</v>
      </c>
      <c r="D1653" s="14" t="s">
        <v>968</v>
      </c>
      <c r="E1653" s="14">
        <v>2</v>
      </c>
      <c r="F1653" s="18">
        <f t="shared" si="76"/>
        <v>10000</v>
      </c>
      <c r="G1653" s="18">
        <f>INDEX(章节关卡!$D$4:$AA$123,掉落填表!B1653-5000,(掉落填表!E1653-1)*4+2)</f>
        <v>1401004</v>
      </c>
      <c r="H1653" s="18">
        <f t="shared" si="77"/>
        <v>80</v>
      </c>
      <c r="L1653" s="18">
        <f>INDEX(章节关卡!$D$4:$AA$123,掉落填表!B1653-5000,(掉落填表!E1653-1)*4+4)*$Z$4</f>
        <v>80</v>
      </c>
      <c r="P1653" s="18">
        <f t="shared" si="75"/>
        <v>50440002</v>
      </c>
      <c r="Q1653" s="18" t="str">
        <f>G1653&amp;"#"&amp;H1653&amp;"#"&amp;VLOOKUP(G1653,章节关卡!$AN$3:$AO$36,2,FALSE)</f>
        <v>1401004#80#14</v>
      </c>
    </row>
    <row r="1654" spans="1:17" ht="17.100000000000001" customHeight="1" x14ac:dyDescent="0.2">
      <c r="A1654" s="14">
        <v>1651</v>
      </c>
      <c r="B1654" s="14">
        <v>5044</v>
      </c>
      <c r="C1654" s="14" t="s">
        <v>2632</v>
      </c>
      <c r="D1654" s="14" t="s">
        <v>968</v>
      </c>
      <c r="E1654" s="14">
        <v>3</v>
      </c>
      <c r="F1654" s="18">
        <f t="shared" si="76"/>
        <v>10000</v>
      </c>
      <c r="G1654" s="18">
        <f>INDEX(章节关卡!$D$4:$AA$123,掉落填表!B1654-5000,(掉落填表!E1654-1)*4+2)</f>
        <v>1401003</v>
      </c>
      <c r="H1654" s="18">
        <f t="shared" si="77"/>
        <v>80</v>
      </c>
      <c r="L1654" s="18">
        <f>INDEX(章节关卡!$D$4:$AA$123,掉落填表!B1654-5000,(掉落填表!E1654-1)*4+4)*$Z$4</f>
        <v>80</v>
      </c>
      <c r="P1654" s="18">
        <f t="shared" si="75"/>
        <v>50440003</v>
      </c>
      <c r="Q1654" s="18" t="str">
        <f>G1654&amp;"#"&amp;H1654&amp;"#"&amp;VLOOKUP(G1654,章节关卡!$AN$3:$AO$36,2,FALSE)</f>
        <v>1401003#80#14</v>
      </c>
    </row>
    <row r="1655" spans="1:17" ht="17.100000000000001" customHeight="1" x14ac:dyDescent="0.2">
      <c r="A1655" s="14">
        <v>1652</v>
      </c>
      <c r="B1655" s="14">
        <v>5044</v>
      </c>
      <c r="C1655" s="14" t="s">
        <v>2633</v>
      </c>
      <c r="D1655" s="14" t="s">
        <v>968</v>
      </c>
      <c r="E1655" s="14">
        <v>4</v>
      </c>
      <c r="F1655" s="18">
        <f t="shared" si="76"/>
        <v>10000</v>
      </c>
      <c r="G1655" s="18">
        <f>INDEX(章节关卡!$D$4:$AA$123,掉落填表!B1655-5000,(掉落填表!E1655-1)*4+2)</f>
        <v>1603013</v>
      </c>
      <c r="H1655" s="18">
        <f t="shared" si="77"/>
        <v>1</v>
      </c>
      <c r="L1655" s="18">
        <f>INDEX(章节关卡!$D$4:$AA$123,掉落填表!B1655-5000,(掉落填表!E1655-1)*4+4)*$Z$4</f>
        <v>1</v>
      </c>
      <c r="P1655" s="18">
        <f t="shared" si="75"/>
        <v>50440004</v>
      </c>
      <c r="Q1655" s="18" t="str">
        <f>G1655&amp;"#"&amp;H1655&amp;"#"&amp;VLOOKUP(G1655,章节关卡!$AN$3:$AO$36,2,FALSE)</f>
        <v>1603013#1#16</v>
      </c>
    </row>
    <row r="1656" spans="1:17" ht="17.100000000000001" customHeight="1" x14ac:dyDescent="0.2">
      <c r="A1656" s="14">
        <v>1653</v>
      </c>
      <c r="B1656" s="14">
        <v>5045</v>
      </c>
      <c r="C1656" s="14" t="s">
        <v>2634</v>
      </c>
      <c r="D1656" s="14" t="s">
        <v>968</v>
      </c>
      <c r="E1656" s="14">
        <v>1</v>
      </c>
      <c r="F1656" s="18">
        <f t="shared" si="76"/>
        <v>10000</v>
      </c>
      <c r="G1656" s="18">
        <f>INDEX(章节关卡!$D$4:$AA$123,掉落填表!B1656-5000,(掉落填表!E1656-1)*4+2)</f>
        <v>1401002</v>
      </c>
      <c r="H1656" s="18">
        <f t="shared" si="77"/>
        <v>250</v>
      </c>
      <c r="L1656" s="18">
        <f>INDEX(章节关卡!$D$4:$AA$123,掉落填表!B1656-5000,(掉落填表!E1656-1)*4+4)*$Z$4</f>
        <v>250</v>
      </c>
      <c r="P1656" s="18">
        <f t="shared" si="75"/>
        <v>50450001</v>
      </c>
      <c r="Q1656" s="18" t="str">
        <f>G1656&amp;"#"&amp;H1656&amp;"#"&amp;VLOOKUP(G1656,章节关卡!$AN$3:$AO$36,2,FALSE)</f>
        <v>1401002#250#14</v>
      </c>
    </row>
    <row r="1657" spans="1:17" ht="17.100000000000001" customHeight="1" x14ac:dyDescent="0.2">
      <c r="A1657" s="14">
        <v>1654</v>
      </c>
      <c r="B1657" s="14">
        <v>5045</v>
      </c>
      <c r="C1657" s="14" t="s">
        <v>2635</v>
      </c>
      <c r="D1657" s="14" t="s">
        <v>968</v>
      </c>
      <c r="E1657" s="14">
        <v>2</v>
      </c>
      <c r="F1657" s="18">
        <f t="shared" si="76"/>
        <v>10000</v>
      </c>
      <c r="G1657" s="18">
        <f>INDEX(章节关卡!$D$4:$AA$123,掉落填表!B1657-5000,(掉落填表!E1657-1)*4+2)</f>
        <v>1603002</v>
      </c>
      <c r="H1657" s="18">
        <f t="shared" si="77"/>
        <v>5</v>
      </c>
      <c r="L1657" s="18">
        <f>INDEX(章节关卡!$D$4:$AA$123,掉落填表!B1657-5000,(掉落填表!E1657-1)*4+4)*$Z$4</f>
        <v>5</v>
      </c>
      <c r="P1657" s="18">
        <f t="shared" si="75"/>
        <v>50450002</v>
      </c>
      <c r="Q1657" s="18" t="str">
        <f>G1657&amp;"#"&amp;H1657&amp;"#"&amp;VLOOKUP(G1657,章节关卡!$AN$3:$AO$36,2,FALSE)</f>
        <v>1603002#5#16</v>
      </c>
    </row>
    <row r="1658" spans="1:17" ht="17.100000000000001" customHeight="1" x14ac:dyDescent="0.2">
      <c r="A1658" s="14">
        <v>1655</v>
      </c>
      <c r="B1658" s="14">
        <v>5045</v>
      </c>
      <c r="C1658" s="14" t="s">
        <v>2636</v>
      </c>
      <c r="D1658" s="14" t="s">
        <v>968</v>
      </c>
      <c r="E1658" s="14">
        <v>3</v>
      </c>
      <c r="F1658" s="18">
        <f t="shared" si="76"/>
        <v>10000</v>
      </c>
      <c r="G1658" s="18">
        <f>INDEX(章节关卡!$D$4:$AA$123,掉落填表!B1658-5000,(掉落填表!E1658-1)*4+2)</f>
        <v>1603005</v>
      </c>
      <c r="H1658" s="18">
        <f t="shared" si="77"/>
        <v>5</v>
      </c>
      <c r="L1658" s="18">
        <f>INDEX(章节关卡!$D$4:$AA$123,掉落填表!B1658-5000,(掉落填表!E1658-1)*4+4)*$Z$4</f>
        <v>5</v>
      </c>
      <c r="P1658" s="18">
        <f t="shared" si="75"/>
        <v>50450003</v>
      </c>
      <c r="Q1658" s="18" t="str">
        <f>G1658&amp;"#"&amp;H1658&amp;"#"&amp;VLOOKUP(G1658,章节关卡!$AN$3:$AO$36,2,FALSE)</f>
        <v>1603005#5#16</v>
      </c>
    </row>
    <row r="1659" spans="1:17" ht="17.100000000000001" customHeight="1" x14ac:dyDescent="0.2">
      <c r="A1659" s="14">
        <v>1656</v>
      </c>
      <c r="B1659" s="14">
        <v>5045</v>
      </c>
      <c r="C1659" s="14" t="s">
        <v>2637</v>
      </c>
      <c r="D1659" s="14" t="s">
        <v>968</v>
      </c>
      <c r="E1659" s="14">
        <v>4</v>
      </c>
      <c r="F1659" s="18">
        <f t="shared" si="76"/>
        <v>10000</v>
      </c>
      <c r="G1659" s="18">
        <f>INDEX(章节关卡!$D$4:$AA$123,掉落填表!B1659-5000,(掉落填表!E1659-1)*4+2)</f>
        <v>1603011</v>
      </c>
      <c r="H1659" s="18">
        <f t="shared" si="77"/>
        <v>1</v>
      </c>
      <c r="L1659" s="18">
        <f>INDEX(章节关卡!$D$4:$AA$123,掉落填表!B1659-5000,(掉落填表!E1659-1)*4+4)*$Z$4</f>
        <v>1</v>
      </c>
      <c r="P1659" s="18">
        <f t="shared" si="75"/>
        <v>50450004</v>
      </c>
      <c r="Q1659" s="18" t="str">
        <f>G1659&amp;"#"&amp;H1659&amp;"#"&amp;VLOOKUP(G1659,章节关卡!$AN$3:$AO$36,2,FALSE)</f>
        <v>1603011#1#16</v>
      </c>
    </row>
    <row r="1660" spans="1:17" ht="17.100000000000001" customHeight="1" x14ac:dyDescent="0.2">
      <c r="A1660" s="14">
        <v>1657</v>
      </c>
      <c r="B1660" s="14">
        <v>5046</v>
      </c>
      <c r="C1660" s="14" t="s">
        <v>2638</v>
      </c>
      <c r="D1660" s="14" t="s">
        <v>968</v>
      </c>
      <c r="E1660" s="14">
        <v>1</v>
      </c>
      <c r="F1660" s="18">
        <f t="shared" si="76"/>
        <v>10000</v>
      </c>
      <c r="G1660" s="18">
        <f>INDEX(章节关卡!$D$4:$AA$123,掉落填表!B1660-5000,(掉落填表!E1660-1)*4+2)</f>
        <v>1401002</v>
      </c>
      <c r="H1660" s="18">
        <f t="shared" si="77"/>
        <v>300</v>
      </c>
      <c r="L1660" s="18">
        <f>INDEX(章节关卡!$D$4:$AA$123,掉落填表!B1660-5000,(掉落填表!E1660-1)*4+4)*$Z$4</f>
        <v>300</v>
      </c>
      <c r="P1660" s="18">
        <f t="shared" si="75"/>
        <v>50460001</v>
      </c>
      <c r="Q1660" s="18" t="str">
        <f>G1660&amp;"#"&amp;H1660&amp;"#"&amp;VLOOKUP(G1660,章节关卡!$AN$3:$AO$36,2,FALSE)</f>
        <v>1401002#300#14</v>
      </c>
    </row>
    <row r="1661" spans="1:17" ht="17.100000000000001" customHeight="1" x14ac:dyDescent="0.2">
      <c r="A1661" s="14">
        <v>1658</v>
      </c>
      <c r="B1661" s="14">
        <v>5046</v>
      </c>
      <c r="C1661" s="14" t="s">
        <v>2639</v>
      </c>
      <c r="D1661" s="14" t="s">
        <v>968</v>
      </c>
      <c r="E1661" s="14">
        <v>2</v>
      </c>
      <c r="F1661" s="18">
        <f t="shared" si="76"/>
        <v>10000</v>
      </c>
      <c r="G1661" s="18">
        <f>INDEX(章节关卡!$D$4:$AA$123,掉落填表!B1661-5000,(掉落填表!E1661-1)*4+2)</f>
        <v>1401003</v>
      </c>
      <c r="H1661" s="18">
        <f t="shared" si="77"/>
        <v>90</v>
      </c>
      <c r="L1661" s="18">
        <f>INDEX(章节关卡!$D$4:$AA$123,掉落填表!B1661-5000,(掉落填表!E1661-1)*4+4)*$Z$4</f>
        <v>90</v>
      </c>
      <c r="P1661" s="18">
        <f t="shared" si="75"/>
        <v>50460002</v>
      </c>
      <c r="Q1661" s="18" t="str">
        <f>G1661&amp;"#"&amp;H1661&amp;"#"&amp;VLOOKUP(G1661,章节关卡!$AN$3:$AO$36,2,FALSE)</f>
        <v>1401003#90#14</v>
      </c>
    </row>
    <row r="1662" spans="1:17" ht="17.100000000000001" customHeight="1" x14ac:dyDescent="0.2">
      <c r="A1662" s="14">
        <v>1659</v>
      </c>
      <c r="B1662" s="14">
        <v>5046</v>
      </c>
      <c r="C1662" s="14" t="s">
        <v>2640</v>
      </c>
      <c r="D1662" s="14" t="s">
        <v>968</v>
      </c>
      <c r="E1662" s="14">
        <v>3</v>
      </c>
      <c r="F1662" s="18">
        <f t="shared" si="76"/>
        <v>10000</v>
      </c>
      <c r="G1662" s="18">
        <f>INDEX(章节关卡!$D$4:$AA$123,掉落填表!B1662-5000,(掉落填表!E1662-1)*4+2)</f>
        <v>1603005</v>
      </c>
      <c r="H1662" s="18">
        <f t="shared" si="77"/>
        <v>10</v>
      </c>
      <c r="L1662" s="18">
        <f>INDEX(章节关卡!$D$4:$AA$123,掉落填表!B1662-5000,(掉落填表!E1662-1)*4+4)*$Z$4</f>
        <v>10</v>
      </c>
      <c r="P1662" s="18">
        <f t="shared" si="75"/>
        <v>50460003</v>
      </c>
      <c r="Q1662" s="18" t="str">
        <f>G1662&amp;"#"&amp;H1662&amp;"#"&amp;VLOOKUP(G1662,章节关卡!$AN$3:$AO$36,2,FALSE)</f>
        <v>1603005#10#16</v>
      </c>
    </row>
    <row r="1663" spans="1:17" ht="17.100000000000001" customHeight="1" x14ac:dyDescent="0.2">
      <c r="A1663" s="14">
        <v>1660</v>
      </c>
      <c r="B1663" s="14">
        <v>5046</v>
      </c>
      <c r="C1663" s="14" t="s">
        <v>2641</v>
      </c>
      <c r="D1663" s="14" t="s">
        <v>968</v>
      </c>
      <c r="E1663" s="14">
        <v>4</v>
      </c>
      <c r="F1663" s="18">
        <f t="shared" si="76"/>
        <v>10000</v>
      </c>
      <c r="G1663" s="18">
        <f>INDEX(章节关卡!$D$4:$AA$123,掉落填表!B1663-5000,(掉落填表!E1663-1)*4+2)</f>
        <v>1603007</v>
      </c>
      <c r="H1663" s="18">
        <f t="shared" si="77"/>
        <v>1</v>
      </c>
      <c r="L1663" s="18">
        <f>INDEX(章节关卡!$D$4:$AA$123,掉落填表!B1663-5000,(掉落填表!E1663-1)*4+4)*$Z$4</f>
        <v>1</v>
      </c>
      <c r="P1663" s="18">
        <f t="shared" si="75"/>
        <v>50460004</v>
      </c>
      <c r="Q1663" s="18" t="str">
        <f>G1663&amp;"#"&amp;H1663&amp;"#"&amp;VLOOKUP(G1663,章节关卡!$AN$3:$AO$36,2,FALSE)</f>
        <v>1603007#1#16</v>
      </c>
    </row>
    <row r="1664" spans="1:17" ht="17.100000000000001" customHeight="1" x14ac:dyDescent="0.2">
      <c r="A1664" s="14">
        <v>1661</v>
      </c>
      <c r="B1664" s="14">
        <v>5047</v>
      </c>
      <c r="C1664" s="14" t="s">
        <v>2642</v>
      </c>
      <c r="D1664" s="14" t="s">
        <v>968</v>
      </c>
      <c r="E1664" s="14">
        <v>1</v>
      </c>
      <c r="F1664" s="18">
        <f t="shared" si="76"/>
        <v>10000</v>
      </c>
      <c r="G1664" s="18">
        <f>INDEX(章节关卡!$D$4:$AA$123,掉落填表!B1664-5000,(掉落填表!E1664-1)*4+2)</f>
        <v>1401002</v>
      </c>
      <c r="H1664" s="18">
        <f t="shared" si="77"/>
        <v>300</v>
      </c>
      <c r="L1664" s="18">
        <f>INDEX(章节关卡!$D$4:$AA$123,掉落填表!B1664-5000,(掉落填表!E1664-1)*4+4)*$Z$4</f>
        <v>300</v>
      </c>
      <c r="P1664" s="18">
        <f t="shared" si="75"/>
        <v>50470001</v>
      </c>
      <c r="Q1664" s="18" t="str">
        <f>G1664&amp;"#"&amp;H1664&amp;"#"&amp;VLOOKUP(G1664,章节关卡!$AN$3:$AO$36,2,FALSE)</f>
        <v>1401002#300#14</v>
      </c>
    </row>
    <row r="1665" spans="1:17" ht="17.100000000000001" customHeight="1" x14ac:dyDescent="0.2">
      <c r="A1665" s="14">
        <v>1662</v>
      </c>
      <c r="B1665" s="14">
        <v>5047</v>
      </c>
      <c r="C1665" s="14" t="s">
        <v>2643</v>
      </c>
      <c r="D1665" s="14" t="s">
        <v>968</v>
      </c>
      <c r="E1665" s="14">
        <v>2</v>
      </c>
      <c r="F1665" s="18">
        <f t="shared" si="76"/>
        <v>10000</v>
      </c>
      <c r="G1665" s="18">
        <f>INDEX(章节关卡!$D$4:$AA$123,掉落填表!B1665-5000,(掉落填表!E1665-1)*4+2)</f>
        <v>1401004</v>
      </c>
      <c r="H1665" s="18">
        <f t="shared" si="77"/>
        <v>90</v>
      </c>
      <c r="L1665" s="18">
        <f>INDEX(章节关卡!$D$4:$AA$123,掉落填表!B1665-5000,(掉落填表!E1665-1)*4+4)*$Z$4</f>
        <v>90</v>
      </c>
      <c r="P1665" s="18">
        <f t="shared" si="75"/>
        <v>50470002</v>
      </c>
      <c r="Q1665" s="18" t="str">
        <f>G1665&amp;"#"&amp;H1665&amp;"#"&amp;VLOOKUP(G1665,章节关卡!$AN$3:$AO$36,2,FALSE)</f>
        <v>1401004#90#14</v>
      </c>
    </row>
    <row r="1666" spans="1:17" ht="17.100000000000001" customHeight="1" x14ac:dyDescent="0.2">
      <c r="A1666" s="14">
        <v>1663</v>
      </c>
      <c r="B1666" s="14">
        <v>5047</v>
      </c>
      <c r="C1666" s="14" t="s">
        <v>2644</v>
      </c>
      <c r="D1666" s="14" t="s">
        <v>968</v>
      </c>
      <c r="E1666" s="14">
        <v>3</v>
      </c>
      <c r="F1666" s="18">
        <f t="shared" si="76"/>
        <v>10000</v>
      </c>
      <c r="G1666" s="18">
        <f>INDEX(章节关卡!$D$4:$AA$123,掉落填表!B1666-5000,(掉落填表!E1666-1)*4+2)</f>
        <v>1603002</v>
      </c>
      <c r="H1666" s="18">
        <f t="shared" si="77"/>
        <v>10</v>
      </c>
      <c r="L1666" s="18">
        <f>INDEX(章节关卡!$D$4:$AA$123,掉落填表!B1666-5000,(掉落填表!E1666-1)*4+4)*$Z$4</f>
        <v>10</v>
      </c>
      <c r="P1666" s="18">
        <f t="shared" si="75"/>
        <v>50470003</v>
      </c>
      <c r="Q1666" s="18" t="str">
        <f>G1666&amp;"#"&amp;H1666&amp;"#"&amp;VLOOKUP(G1666,章节关卡!$AN$3:$AO$36,2,FALSE)</f>
        <v>1603002#10#16</v>
      </c>
    </row>
    <row r="1667" spans="1:17" ht="17.100000000000001" customHeight="1" x14ac:dyDescent="0.2">
      <c r="A1667" s="14">
        <v>1664</v>
      </c>
      <c r="B1667" s="14">
        <v>5047</v>
      </c>
      <c r="C1667" s="14" t="s">
        <v>2645</v>
      </c>
      <c r="D1667" s="14" t="s">
        <v>968</v>
      </c>
      <c r="E1667" s="14">
        <v>4</v>
      </c>
      <c r="F1667" s="18">
        <f t="shared" si="76"/>
        <v>10000</v>
      </c>
      <c r="G1667" s="18">
        <f>INDEX(章节关卡!$D$4:$AA$123,掉落填表!B1667-5000,(掉落填表!E1667-1)*4+2)</f>
        <v>1603009</v>
      </c>
      <c r="H1667" s="18">
        <f t="shared" si="77"/>
        <v>1</v>
      </c>
      <c r="L1667" s="18">
        <f>INDEX(章节关卡!$D$4:$AA$123,掉落填表!B1667-5000,(掉落填表!E1667-1)*4+4)*$Z$4</f>
        <v>1</v>
      </c>
      <c r="P1667" s="18">
        <f t="shared" si="75"/>
        <v>50470004</v>
      </c>
      <c r="Q1667" s="18" t="str">
        <f>G1667&amp;"#"&amp;H1667&amp;"#"&amp;VLOOKUP(G1667,章节关卡!$AN$3:$AO$36,2,FALSE)</f>
        <v>1603009#1#16</v>
      </c>
    </row>
    <row r="1668" spans="1:17" ht="17.100000000000001" customHeight="1" x14ac:dyDescent="0.2">
      <c r="A1668" s="14">
        <v>1665</v>
      </c>
      <c r="B1668" s="14">
        <v>5048</v>
      </c>
      <c r="C1668" s="14" t="s">
        <v>2646</v>
      </c>
      <c r="D1668" s="14" t="s">
        <v>968</v>
      </c>
      <c r="E1668" s="14">
        <v>1</v>
      </c>
      <c r="F1668" s="18">
        <f t="shared" si="76"/>
        <v>10000</v>
      </c>
      <c r="G1668" s="18">
        <f>INDEX(章节关卡!$D$4:$AA$123,掉落填表!B1668-5000,(掉落填表!E1668-1)*4+2)</f>
        <v>1401002</v>
      </c>
      <c r="H1668" s="18">
        <f t="shared" si="77"/>
        <v>300</v>
      </c>
      <c r="L1668" s="18">
        <f>INDEX(章节关卡!$D$4:$AA$123,掉落填表!B1668-5000,(掉落填表!E1668-1)*4+4)*$Z$4</f>
        <v>300</v>
      </c>
      <c r="P1668" s="18">
        <f t="shared" ref="P1668:P1731" si="78">B1668*10000+E1668</f>
        <v>50480001</v>
      </c>
      <c r="Q1668" s="18" t="str">
        <f>G1668&amp;"#"&amp;H1668&amp;"#"&amp;VLOOKUP(G1668,章节关卡!$AN$3:$AO$36,2,FALSE)</f>
        <v>1401002#300#14</v>
      </c>
    </row>
    <row r="1669" spans="1:17" ht="17.100000000000001" customHeight="1" x14ac:dyDescent="0.2">
      <c r="A1669" s="14">
        <v>1666</v>
      </c>
      <c r="B1669" s="14">
        <v>5048</v>
      </c>
      <c r="C1669" s="14" t="s">
        <v>2647</v>
      </c>
      <c r="D1669" s="14" t="s">
        <v>968</v>
      </c>
      <c r="E1669" s="14">
        <v>2</v>
      </c>
      <c r="F1669" s="18">
        <f t="shared" ref="F1669:F1732" si="79">IF(L1669&lt;1,INT(L1669*10000),10000)</f>
        <v>10000</v>
      </c>
      <c r="G1669" s="18">
        <f>INDEX(章节关卡!$D$4:$AA$123,掉落填表!B1669-5000,(掉落填表!E1669-1)*4+2)</f>
        <v>1603013</v>
      </c>
      <c r="H1669" s="18">
        <f t="shared" ref="H1669:H1732" si="80">IF(F1669&lt;10000,1,INT(L1669))</f>
        <v>1</v>
      </c>
      <c r="L1669" s="18">
        <f>INDEX(章节关卡!$D$4:$AA$123,掉落填表!B1669-5000,(掉落填表!E1669-1)*4+4)*$Z$4</f>
        <v>1</v>
      </c>
      <c r="P1669" s="18">
        <f t="shared" si="78"/>
        <v>50480002</v>
      </c>
      <c r="Q1669" s="18" t="str">
        <f>G1669&amp;"#"&amp;H1669&amp;"#"&amp;VLOOKUP(G1669,章节关卡!$AN$3:$AO$36,2,FALSE)</f>
        <v>1603013#1#16</v>
      </c>
    </row>
    <row r="1670" spans="1:17" ht="17.100000000000001" customHeight="1" x14ac:dyDescent="0.2">
      <c r="A1670" s="14">
        <v>1667</v>
      </c>
      <c r="B1670" s="14">
        <v>5048</v>
      </c>
      <c r="C1670" s="14" t="s">
        <v>2648</v>
      </c>
      <c r="D1670" s="14" t="s">
        <v>968</v>
      </c>
      <c r="E1670" s="14">
        <v>3</v>
      </c>
      <c r="F1670" s="18">
        <f t="shared" si="79"/>
        <v>10000</v>
      </c>
      <c r="G1670" s="18">
        <f>INDEX(章节关卡!$D$4:$AA$123,掉落填表!B1670-5000,(掉落填表!E1670-1)*4+2)</f>
        <v>1603015</v>
      </c>
      <c r="H1670" s="18">
        <f t="shared" si="80"/>
        <v>1</v>
      </c>
      <c r="L1670" s="18">
        <f>INDEX(章节关卡!$D$4:$AA$123,掉落填表!B1670-5000,(掉落填表!E1670-1)*4+4)*$Z$4</f>
        <v>1</v>
      </c>
      <c r="P1670" s="18">
        <f t="shared" si="78"/>
        <v>50480003</v>
      </c>
      <c r="Q1670" s="18" t="str">
        <f>G1670&amp;"#"&amp;H1670&amp;"#"&amp;VLOOKUP(G1670,章节关卡!$AN$3:$AO$36,2,FALSE)</f>
        <v>1603015#1#16</v>
      </c>
    </row>
    <row r="1671" spans="1:17" ht="17.100000000000001" customHeight="1" x14ac:dyDescent="0.2">
      <c r="A1671" s="14">
        <v>1668</v>
      </c>
      <c r="B1671" s="14">
        <v>5048</v>
      </c>
      <c r="C1671" s="14" t="s">
        <v>2649</v>
      </c>
      <c r="D1671" s="14" t="s">
        <v>968</v>
      </c>
      <c r="E1671" s="14">
        <v>4</v>
      </c>
      <c r="F1671" s="18">
        <f t="shared" si="79"/>
        <v>10000</v>
      </c>
      <c r="G1671" s="18">
        <f>INDEX(章节关卡!$D$4:$AA$123,掉落填表!B1671-5000,(掉落填表!E1671-1)*4+2)</f>
        <v>1603011</v>
      </c>
      <c r="H1671" s="18">
        <f t="shared" si="80"/>
        <v>1</v>
      </c>
      <c r="L1671" s="18">
        <f>INDEX(章节关卡!$D$4:$AA$123,掉落填表!B1671-5000,(掉落填表!E1671-1)*4+4)*$Z$4</f>
        <v>1</v>
      </c>
      <c r="P1671" s="18">
        <f t="shared" si="78"/>
        <v>50480004</v>
      </c>
      <c r="Q1671" s="18" t="str">
        <f>G1671&amp;"#"&amp;H1671&amp;"#"&amp;VLOOKUP(G1671,章节关卡!$AN$3:$AO$36,2,FALSE)</f>
        <v>1603011#1#16</v>
      </c>
    </row>
    <row r="1672" spans="1:17" ht="17.100000000000001" customHeight="1" x14ac:dyDescent="0.2">
      <c r="A1672" s="14">
        <v>1669</v>
      </c>
      <c r="B1672" s="14">
        <v>5049</v>
      </c>
      <c r="C1672" s="14" t="s">
        <v>2650</v>
      </c>
      <c r="D1672" s="14" t="s">
        <v>968</v>
      </c>
      <c r="E1672" s="14">
        <v>1</v>
      </c>
      <c r="F1672" s="18">
        <f t="shared" si="79"/>
        <v>10000</v>
      </c>
      <c r="G1672" s="18">
        <f>INDEX(章节关卡!$D$4:$AA$123,掉落填表!B1672-5000,(掉落填表!E1672-1)*4+2)</f>
        <v>1401002</v>
      </c>
      <c r="H1672" s="18">
        <f t="shared" si="80"/>
        <v>300</v>
      </c>
      <c r="L1672" s="18">
        <f>INDEX(章节关卡!$D$4:$AA$123,掉落填表!B1672-5000,(掉落填表!E1672-1)*4+4)*$Z$4</f>
        <v>300</v>
      </c>
      <c r="P1672" s="18">
        <f t="shared" si="78"/>
        <v>50490001</v>
      </c>
      <c r="Q1672" s="18" t="str">
        <f>G1672&amp;"#"&amp;H1672&amp;"#"&amp;VLOOKUP(G1672,章节关卡!$AN$3:$AO$36,2,FALSE)</f>
        <v>1401002#300#14</v>
      </c>
    </row>
    <row r="1673" spans="1:17" ht="17.100000000000001" customHeight="1" x14ac:dyDescent="0.2">
      <c r="A1673" s="14">
        <v>1670</v>
      </c>
      <c r="B1673" s="14">
        <v>5049</v>
      </c>
      <c r="C1673" s="14" t="s">
        <v>2651</v>
      </c>
      <c r="D1673" s="14" t="s">
        <v>968</v>
      </c>
      <c r="E1673" s="14">
        <v>2</v>
      </c>
      <c r="F1673" s="18">
        <f t="shared" si="79"/>
        <v>10000</v>
      </c>
      <c r="G1673" s="18">
        <f>INDEX(章节关卡!$D$4:$AA$123,掉落填表!B1673-5000,(掉落填表!E1673-1)*4+2)</f>
        <v>1401003</v>
      </c>
      <c r="H1673" s="18">
        <f t="shared" si="80"/>
        <v>90</v>
      </c>
      <c r="L1673" s="18">
        <f>INDEX(章节关卡!$D$4:$AA$123,掉落填表!B1673-5000,(掉落填表!E1673-1)*4+4)*$Z$4</f>
        <v>90</v>
      </c>
      <c r="P1673" s="18">
        <f t="shared" si="78"/>
        <v>50490002</v>
      </c>
      <c r="Q1673" s="18" t="str">
        <f>G1673&amp;"#"&amp;H1673&amp;"#"&amp;VLOOKUP(G1673,章节关卡!$AN$3:$AO$36,2,FALSE)</f>
        <v>1401003#90#14</v>
      </c>
    </row>
    <row r="1674" spans="1:17" ht="17.100000000000001" customHeight="1" x14ac:dyDescent="0.2">
      <c r="A1674" s="14">
        <v>1671</v>
      </c>
      <c r="B1674" s="14">
        <v>5049</v>
      </c>
      <c r="C1674" s="14" t="s">
        <v>2652</v>
      </c>
      <c r="D1674" s="14" t="s">
        <v>968</v>
      </c>
      <c r="E1674" s="14">
        <v>3</v>
      </c>
      <c r="F1674" s="18">
        <f t="shared" si="79"/>
        <v>10000</v>
      </c>
      <c r="G1674" s="18">
        <f>INDEX(章节关卡!$D$4:$AA$123,掉落填表!B1674-5000,(掉落填表!E1674-1)*4+2)</f>
        <v>1603005</v>
      </c>
      <c r="H1674" s="18">
        <f t="shared" si="80"/>
        <v>10</v>
      </c>
      <c r="L1674" s="18">
        <f>INDEX(章节关卡!$D$4:$AA$123,掉落填表!B1674-5000,(掉落填表!E1674-1)*4+4)*$Z$4</f>
        <v>10</v>
      </c>
      <c r="P1674" s="18">
        <f t="shared" si="78"/>
        <v>50490003</v>
      </c>
      <c r="Q1674" s="18" t="str">
        <f>G1674&amp;"#"&amp;H1674&amp;"#"&amp;VLOOKUP(G1674,章节关卡!$AN$3:$AO$36,2,FALSE)</f>
        <v>1603005#10#16</v>
      </c>
    </row>
    <row r="1675" spans="1:17" ht="17.100000000000001" customHeight="1" x14ac:dyDescent="0.2">
      <c r="A1675" s="14">
        <v>1672</v>
      </c>
      <c r="B1675" s="14">
        <v>5049</v>
      </c>
      <c r="C1675" s="14" t="s">
        <v>2653</v>
      </c>
      <c r="D1675" s="14" t="s">
        <v>968</v>
      </c>
      <c r="E1675" s="14">
        <v>4</v>
      </c>
      <c r="F1675" s="18">
        <f t="shared" si="79"/>
        <v>10000</v>
      </c>
      <c r="G1675" s="18">
        <f>INDEX(章节关卡!$D$4:$AA$123,掉落填表!B1675-5000,(掉落填表!E1675-1)*4+2)</f>
        <v>1603013</v>
      </c>
      <c r="H1675" s="18">
        <f t="shared" si="80"/>
        <v>1</v>
      </c>
      <c r="L1675" s="18">
        <f>INDEX(章节关卡!$D$4:$AA$123,掉落填表!B1675-5000,(掉落填表!E1675-1)*4+4)*$Z$4</f>
        <v>1</v>
      </c>
      <c r="P1675" s="18">
        <f t="shared" si="78"/>
        <v>50490004</v>
      </c>
      <c r="Q1675" s="18" t="str">
        <f>G1675&amp;"#"&amp;H1675&amp;"#"&amp;VLOOKUP(G1675,章节关卡!$AN$3:$AO$36,2,FALSE)</f>
        <v>1603013#1#16</v>
      </c>
    </row>
    <row r="1676" spans="1:17" ht="17.100000000000001" customHeight="1" x14ac:dyDescent="0.2">
      <c r="A1676" s="14">
        <v>1673</v>
      </c>
      <c r="B1676" s="14">
        <v>5050</v>
      </c>
      <c r="C1676" s="14" t="s">
        <v>2654</v>
      </c>
      <c r="D1676" s="14" t="s">
        <v>968</v>
      </c>
      <c r="E1676" s="14">
        <v>1</v>
      </c>
      <c r="F1676" s="18">
        <f t="shared" si="79"/>
        <v>10000</v>
      </c>
      <c r="G1676" s="18">
        <f>INDEX(章节关卡!$D$4:$AA$123,掉落填表!B1676-5000,(掉落填表!E1676-1)*4+2)</f>
        <v>1401002</v>
      </c>
      <c r="H1676" s="18">
        <f t="shared" si="80"/>
        <v>300</v>
      </c>
      <c r="L1676" s="18">
        <f>INDEX(章节关卡!$D$4:$AA$123,掉落填表!B1676-5000,(掉落填表!E1676-1)*4+4)*$Z$4</f>
        <v>300</v>
      </c>
      <c r="P1676" s="18">
        <f t="shared" si="78"/>
        <v>50500001</v>
      </c>
      <c r="Q1676" s="18" t="str">
        <f>G1676&amp;"#"&amp;H1676&amp;"#"&amp;VLOOKUP(G1676,章节关卡!$AN$3:$AO$36,2,FALSE)</f>
        <v>1401002#300#14</v>
      </c>
    </row>
    <row r="1677" spans="1:17" ht="17.100000000000001" customHeight="1" x14ac:dyDescent="0.2">
      <c r="A1677" s="14">
        <v>1674</v>
      </c>
      <c r="B1677" s="14">
        <v>5050</v>
      </c>
      <c r="C1677" s="14" t="s">
        <v>2655</v>
      </c>
      <c r="D1677" s="14" t="s">
        <v>968</v>
      </c>
      <c r="E1677" s="14">
        <v>2</v>
      </c>
      <c r="F1677" s="18">
        <f t="shared" si="79"/>
        <v>10000</v>
      </c>
      <c r="G1677" s="18">
        <f>INDEX(章节关卡!$D$4:$AA$123,掉落填表!B1677-5000,(掉落填表!E1677-1)*4+2)</f>
        <v>1401004</v>
      </c>
      <c r="H1677" s="18">
        <f t="shared" si="80"/>
        <v>90</v>
      </c>
      <c r="L1677" s="18">
        <f>INDEX(章节关卡!$D$4:$AA$123,掉落填表!B1677-5000,(掉落填表!E1677-1)*4+4)*$Z$4</f>
        <v>90</v>
      </c>
      <c r="P1677" s="18">
        <f t="shared" si="78"/>
        <v>50500002</v>
      </c>
      <c r="Q1677" s="18" t="str">
        <f>G1677&amp;"#"&amp;H1677&amp;"#"&amp;VLOOKUP(G1677,章节关卡!$AN$3:$AO$36,2,FALSE)</f>
        <v>1401004#90#14</v>
      </c>
    </row>
    <row r="1678" spans="1:17" ht="17.100000000000001" customHeight="1" x14ac:dyDescent="0.2">
      <c r="A1678" s="14">
        <v>1675</v>
      </c>
      <c r="B1678" s="14">
        <v>5050</v>
      </c>
      <c r="C1678" s="14" t="s">
        <v>2656</v>
      </c>
      <c r="D1678" s="14" t="s">
        <v>968</v>
      </c>
      <c r="E1678" s="14">
        <v>3</v>
      </c>
      <c r="F1678" s="18">
        <f t="shared" si="79"/>
        <v>10000</v>
      </c>
      <c r="G1678" s="18">
        <f>INDEX(章节关卡!$D$4:$AA$123,掉落填表!B1678-5000,(掉落填表!E1678-1)*4+2)</f>
        <v>1603002</v>
      </c>
      <c r="H1678" s="18">
        <f t="shared" si="80"/>
        <v>10</v>
      </c>
      <c r="L1678" s="18">
        <f>INDEX(章节关卡!$D$4:$AA$123,掉落填表!B1678-5000,(掉落填表!E1678-1)*4+4)*$Z$4</f>
        <v>10</v>
      </c>
      <c r="P1678" s="18">
        <f t="shared" si="78"/>
        <v>50500003</v>
      </c>
      <c r="Q1678" s="18" t="str">
        <f>G1678&amp;"#"&amp;H1678&amp;"#"&amp;VLOOKUP(G1678,章节关卡!$AN$3:$AO$36,2,FALSE)</f>
        <v>1603002#10#16</v>
      </c>
    </row>
    <row r="1679" spans="1:17" ht="17.100000000000001" customHeight="1" x14ac:dyDescent="0.2">
      <c r="A1679" s="14">
        <v>1676</v>
      </c>
      <c r="B1679" s="14">
        <v>5050</v>
      </c>
      <c r="C1679" s="14" t="s">
        <v>2657</v>
      </c>
      <c r="D1679" s="14" t="s">
        <v>968</v>
      </c>
      <c r="E1679" s="14">
        <v>4</v>
      </c>
      <c r="F1679" s="18">
        <f t="shared" si="79"/>
        <v>10000</v>
      </c>
      <c r="G1679" s="18">
        <f>INDEX(章节关卡!$D$4:$AA$123,掉落填表!B1679-5000,(掉落填表!E1679-1)*4+2)</f>
        <v>1603015</v>
      </c>
      <c r="H1679" s="18">
        <f t="shared" si="80"/>
        <v>1</v>
      </c>
      <c r="L1679" s="18">
        <f>INDEX(章节关卡!$D$4:$AA$123,掉落填表!B1679-5000,(掉落填表!E1679-1)*4+4)*$Z$4</f>
        <v>1</v>
      </c>
      <c r="P1679" s="18">
        <f t="shared" si="78"/>
        <v>50500004</v>
      </c>
      <c r="Q1679" s="18" t="str">
        <f>G1679&amp;"#"&amp;H1679&amp;"#"&amp;VLOOKUP(G1679,章节关卡!$AN$3:$AO$36,2,FALSE)</f>
        <v>1603015#1#16</v>
      </c>
    </row>
    <row r="1680" spans="1:17" ht="17.100000000000001" customHeight="1" x14ac:dyDescent="0.2">
      <c r="A1680" s="14">
        <v>1677</v>
      </c>
      <c r="B1680" s="14">
        <v>5051</v>
      </c>
      <c r="C1680" s="14" t="s">
        <v>2658</v>
      </c>
      <c r="D1680" s="14" t="s">
        <v>968</v>
      </c>
      <c r="E1680" s="14">
        <v>1</v>
      </c>
      <c r="F1680" s="18">
        <f t="shared" si="79"/>
        <v>10000</v>
      </c>
      <c r="G1680" s="18">
        <f>INDEX(章节关卡!$D$4:$AA$123,掉落填表!B1680-5000,(掉落填表!E1680-1)*4+2)</f>
        <v>1401002</v>
      </c>
      <c r="H1680" s="18">
        <f t="shared" si="80"/>
        <v>300</v>
      </c>
      <c r="L1680" s="18">
        <f>INDEX(章节关卡!$D$4:$AA$123,掉落填表!B1680-5000,(掉落填表!E1680-1)*4+4)*$Z$4</f>
        <v>300</v>
      </c>
      <c r="P1680" s="18">
        <f t="shared" si="78"/>
        <v>50510001</v>
      </c>
      <c r="Q1680" s="18" t="str">
        <f>G1680&amp;"#"&amp;H1680&amp;"#"&amp;VLOOKUP(G1680,章节关卡!$AN$3:$AO$36,2,FALSE)</f>
        <v>1401002#300#14</v>
      </c>
    </row>
    <row r="1681" spans="1:17" ht="17.100000000000001" customHeight="1" x14ac:dyDescent="0.2">
      <c r="A1681" s="14">
        <v>1678</v>
      </c>
      <c r="B1681" s="14">
        <v>5051</v>
      </c>
      <c r="C1681" s="14" t="s">
        <v>2659</v>
      </c>
      <c r="D1681" s="14" t="s">
        <v>968</v>
      </c>
      <c r="E1681" s="14">
        <v>2</v>
      </c>
      <c r="F1681" s="18">
        <f t="shared" si="79"/>
        <v>10000</v>
      </c>
      <c r="G1681" s="18">
        <f>INDEX(章节关卡!$D$4:$AA$123,掉落填表!B1681-5000,(掉落填表!E1681-1)*4+2)</f>
        <v>1401003</v>
      </c>
      <c r="H1681" s="18">
        <f t="shared" si="80"/>
        <v>90</v>
      </c>
      <c r="L1681" s="18">
        <f>INDEX(章节关卡!$D$4:$AA$123,掉落填表!B1681-5000,(掉落填表!E1681-1)*4+4)*$Z$4</f>
        <v>90</v>
      </c>
      <c r="P1681" s="18">
        <f t="shared" si="78"/>
        <v>50510002</v>
      </c>
      <c r="Q1681" s="18" t="str">
        <f>G1681&amp;"#"&amp;H1681&amp;"#"&amp;VLOOKUP(G1681,章节关卡!$AN$3:$AO$36,2,FALSE)</f>
        <v>1401003#90#14</v>
      </c>
    </row>
    <row r="1682" spans="1:17" ht="17.100000000000001" customHeight="1" x14ac:dyDescent="0.2">
      <c r="A1682" s="14">
        <v>1679</v>
      </c>
      <c r="B1682" s="14">
        <v>5051</v>
      </c>
      <c r="C1682" s="14" t="s">
        <v>2660</v>
      </c>
      <c r="D1682" s="14" t="s">
        <v>968</v>
      </c>
      <c r="E1682" s="14">
        <v>3</v>
      </c>
      <c r="F1682" s="18">
        <f t="shared" si="79"/>
        <v>10000</v>
      </c>
      <c r="G1682" s="18">
        <f>INDEX(章节关卡!$D$4:$AA$123,掉落填表!B1682-5000,(掉落填表!E1682-1)*4+2)</f>
        <v>1603005</v>
      </c>
      <c r="H1682" s="18">
        <f t="shared" si="80"/>
        <v>10</v>
      </c>
      <c r="L1682" s="18">
        <f>INDEX(章节关卡!$D$4:$AA$123,掉落填表!B1682-5000,(掉落填表!E1682-1)*4+4)*$Z$4</f>
        <v>10</v>
      </c>
      <c r="P1682" s="18">
        <f t="shared" si="78"/>
        <v>50510003</v>
      </c>
      <c r="Q1682" s="18" t="str">
        <f>G1682&amp;"#"&amp;H1682&amp;"#"&amp;VLOOKUP(G1682,章节关卡!$AN$3:$AO$36,2,FALSE)</f>
        <v>1603005#10#16</v>
      </c>
    </row>
    <row r="1683" spans="1:17" ht="17.100000000000001" customHeight="1" x14ac:dyDescent="0.2">
      <c r="A1683" s="14">
        <v>1680</v>
      </c>
      <c r="B1683" s="14">
        <v>5051</v>
      </c>
      <c r="C1683" s="14" t="s">
        <v>2661</v>
      </c>
      <c r="D1683" s="14" t="s">
        <v>968</v>
      </c>
      <c r="E1683" s="14">
        <v>4</v>
      </c>
      <c r="F1683" s="18">
        <f t="shared" si="79"/>
        <v>10000</v>
      </c>
      <c r="G1683" s="18">
        <f>INDEX(章节关卡!$D$4:$AA$123,掉落填表!B1683-5000,(掉落填表!E1683-1)*4+2)</f>
        <v>1603007</v>
      </c>
      <c r="H1683" s="18">
        <f t="shared" si="80"/>
        <v>1</v>
      </c>
      <c r="L1683" s="18">
        <f>INDEX(章节关卡!$D$4:$AA$123,掉落填表!B1683-5000,(掉落填表!E1683-1)*4+4)*$Z$4</f>
        <v>1</v>
      </c>
      <c r="P1683" s="18">
        <f t="shared" si="78"/>
        <v>50510004</v>
      </c>
      <c r="Q1683" s="18" t="str">
        <f>G1683&amp;"#"&amp;H1683&amp;"#"&amp;VLOOKUP(G1683,章节关卡!$AN$3:$AO$36,2,FALSE)</f>
        <v>1603007#1#16</v>
      </c>
    </row>
    <row r="1684" spans="1:17" ht="17.100000000000001" customHeight="1" x14ac:dyDescent="0.2">
      <c r="A1684" s="14">
        <v>1681</v>
      </c>
      <c r="B1684" s="14">
        <v>5052</v>
      </c>
      <c r="C1684" s="14" t="s">
        <v>2662</v>
      </c>
      <c r="D1684" s="14" t="s">
        <v>968</v>
      </c>
      <c r="E1684" s="14">
        <v>1</v>
      </c>
      <c r="F1684" s="18">
        <f t="shared" si="79"/>
        <v>10000</v>
      </c>
      <c r="G1684" s="18">
        <f>INDEX(章节关卡!$D$4:$AA$123,掉落填表!B1684-5000,(掉落填表!E1684-1)*4+2)</f>
        <v>1401002</v>
      </c>
      <c r="H1684" s="18">
        <f t="shared" si="80"/>
        <v>300</v>
      </c>
      <c r="L1684" s="18">
        <f>INDEX(章节关卡!$D$4:$AA$123,掉落填表!B1684-5000,(掉落填表!E1684-1)*4+4)*$Z$4</f>
        <v>300</v>
      </c>
      <c r="P1684" s="18">
        <f t="shared" si="78"/>
        <v>50520001</v>
      </c>
      <c r="Q1684" s="18" t="str">
        <f>G1684&amp;"#"&amp;H1684&amp;"#"&amp;VLOOKUP(G1684,章节关卡!$AN$3:$AO$36,2,FALSE)</f>
        <v>1401002#300#14</v>
      </c>
    </row>
    <row r="1685" spans="1:17" ht="17.100000000000001" customHeight="1" x14ac:dyDescent="0.2">
      <c r="A1685" s="14">
        <v>1682</v>
      </c>
      <c r="B1685" s="14">
        <v>5052</v>
      </c>
      <c r="C1685" s="14" t="s">
        <v>2663</v>
      </c>
      <c r="D1685" s="14" t="s">
        <v>968</v>
      </c>
      <c r="E1685" s="14">
        <v>2</v>
      </c>
      <c r="F1685" s="18">
        <f t="shared" si="79"/>
        <v>10000</v>
      </c>
      <c r="G1685" s="18">
        <f>INDEX(章节关卡!$D$4:$AA$123,掉落填表!B1685-5000,(掉落填表!E1685-1)*4+2)</f>
        <v>1401004</v>
      </c>
      <c r="H1685" s="18">
        <f t="shared" si="80"/>
        <v>90</v>
      </c>
      <c r="L1685" s="18">
        <f>INDEX(章节关卡!$D$4:$AA$123,掉落填表!B1685-5000,(掉落填表!E1685-1)*4+4)*$Z$4</f>
        <v>90</v>
      </c>
      <c r="P1685" s="18">
        <f t="shared" si="78"/>
        <v>50520002</v>
      </c>
      <c r="Q1685" s="18" t="str">
        <f>G1685&amp;"#"&amp;H1685&amp;"#"&amp;VLOOKUP(G1685,章节关卡!$AN$3:$AO$36,2,FALSE)</f>
        <v>1401004#90#14</v>
      </c>
    </row>
    <row r="1686" spans="1:17" ht="17.100000000000001" customHeight="1" x14ac:dyDescent="0.2">
      <c r="A1686" s="14">
        <v>1683</v>
      </c>
      <c r="B1686" s="14">
        <v>5052</v>
      </c>
      <c r="C1686" s="14" t="s">
        <v>2664</v>
      </c>
      <c r="D1686" s="14" t="s">
        <v>968</v>
      </c>
      <c r="E1686" s="14">
        <v>3</v>
      </c>
      <c r="F1686" s="18">
        <f t="shared" si="79"/>
        <v>10000</v>
      </c>
      <c r="G1686" s="18">
        <f>INDEX(章节关卡!$D$4:$AA$123,掉落填表!B1686-5000,(掉落填表!E1686-1)*4+2)</f>
        <v>1603002</v>
      </c>
      <c r="H1686" s="18">
        <f t="shared" si="80"/>
        <v>10</v>
      </c>
      <c r="L1686" s="18">
        <f>INDEX(章节关卡!$D$4:$AA$123,掉落填表!B1686-5000,(掉落填表!E1686-1)*4+4)*$Z$4</f>
        <v>10</v>
      </c>
      <c r="P1686" s="18">
        <f t="shared" si="78"/>
        <v>50520003</v>
      </c>
      <c r="Q1686" s="18" t="str">
        <f>G1686&amp;"#"&amp;H1686&amp;"#"&amp;VLOOKUP(G1686,章节关卡!$AN$3:$AO$36,2,FALSE)</f>
        <v>1603002#10#16</v>
      </c>
    </row>
    <row r="1687" spans="1:17" ht="17.100000000000001" customHeight="1" x14ac:dyDescent="0.2">
      <c r="A1687" s="14">
        <v>1684</v>
      </c>
      <c r="B1687" s="14">
        <v>5052</v>
      </c>
      <c r="C1687" s="14" t="s">
        <v>2665</v>
      </c>
      <c r="D1687" s="14" t="s">
        <v>968</v>
      </c>
      <c r="E1687" s="14">
        <v>4</v>
      </c>
      <c r="F1687" s="18">
        <f t="shared" si="79"/>
        <v>10000</v>
      </c>
      <c r="G1687" s="18">
        <f>INDEX(章节关卡!$D$4:$AA$123,掉落填表!B1687-5000,(掉落填表!E1687-1)*4+2)</f>
        <v>1603009</v>
      </c>
      <c r="H1687" s="18">
        <f t="shared" si="80"/>
        <v>1</v>
      </c>
      <c r="L1687" s="18">
        <f>INDEX(章节关卡!$D$4:$AA$123,掉落填表!B1687-5000,(掉落填表!E1687-1)*4+4)*$Z$4</f>
        <v>1</v>
      </c>
      <c r="P1687" s="18">
        <f t="shared" si="78"/>
        <v>50520004</v>
      </c>
      <c r="Q1687" s="18" t="str">
        <f>G1687&amp;"#"&amp;H1687&amp;"#"&amp;VLOOKUP(G1687,章节关卡!$AN$3:$AO$36,2,FALSE)</f>
        <v>1603009#1#16</v>
      </c>
    </row>
    <row r="1688" spans="1:17" ht="17.100000000000001" customHeight="1" x14ac:dyDescent="0.2">
      <c r="A1688" s="14">
        <v>1685</v>
      </c>
      <c r="B1688" s="14">
        <v>5053</v>
      </c>
      <c r="C1688" s="14" t="s">
        <v>2666</v>
      </c>
      <c r="D1688" s="14" t="s">
        <v>968</v>
      </c>
      <c r="E1688" s="14">
        <v>1</v>
      </c>
      <c r="F1688" s="18">
        <f t="shared" si="79"/>
        <v>10000</v>
      </c>
      <c r="G1688" s="18">
        <f>INDEX(章节关卡!$D$4:$AA$123,掉落填表!B1688-5000,(掉落填表!E1688-1)*4+2)</f>
        <v>1401002</v>
      </c>
      <c r="H1688" s="18">
        <f t="shared" si="80"/>
        <v>300</v>
      </c>
      <c r="L1688" s="18">
        <f>INDEX(章节关卡!$D$4:$AA$123,掉落填表!B1688-5000,(掉落填表!E1688-1)*4+4)*$Z$4</f>
        <v>300</v>
      </c>
      <c r="P1688" s="18">
        <f t="shared" si="78"/>
        <v>50530001</v>
      </c>
      <c r="Q1688" s="18" t="str">
        <f>G1688&amp;"#"&amp;H1688&amp;"#"&amp;VLOOKUP(G1688,章节关卡!$AN$3:$AO$36,2,FALSE)</f>
        <v>1401002#300#14</v>
      </c>
    </row>
    <row r="1689" spans="1:17" ht="17.100000000000001" customHeight="1" x14ac:dyDescent="0.2">
      <c r="A1689" s="14">
        <v>1686</v>
      </c>
      <c r="B1689" s="14">
        <v>5053</v>
      </c>
      <c r="C1689" s="14" t="s">
        <v>2667</v>
      </c>
      <c r="D1689" s="14" t="s">
        <v>968</v>
      </c>
      <c r="E1689" s="14">
        <v>2</v>
      </c>
      <c r="F1689" s="18">
        <f t="shared" si="79"/>
        <v>10000</v>
      </c>
      <c r="G1689" s="18">
        <f>INDEX(章节关卡!$D$4:$AA$123,掉落填表!B1689-5000,(掉落填表!E1689-1)*4+2)</f>
        <v>1603007</v>
      </c>
      <c r="H1689" s="18">
        <f t="shared" si="80"/>
        <v>1</v>
      </c>
      <c r="L1689" s="18">
        <f>INDEX(章节关卡!$D$4:$AA$123,掉落填表!B1689-5000,(掉落填表!E1689-1)*4+4)*$Z$4</f>
        <v>1</v>
      </c>
      <c r="P1689" s="18">
        <f t="shared" si="78"/>
        <v>50530002</v>
      </c>
      <c r="Q1689" s="18" t="str">
        <f>G1689&amp;"#"&amp;H1689&amp;"#"&amp;VLOOKUP(G1689,章节关卡!$AN$3:$AO$36,2,FALSE)</f>
        <v>1603007#1#16</v>
      </c>
    </row>
    <row r="1690" spans="1:17" ht="17.100000000000001" customHeight="1" x14ac:dyDescent="0.2">
      <c r="A1690" s="14">
        <v>1687</v>
      </c>
      <c r="B1690" s="14">
        <v>5053</v>
      </c>
      <c r="C1690" s="14" t="s">
        <v>2668</v>
      </c>
      <c r="D1690" s="14" t="s">
        <v>968</v>
      </c>
      <c r="E1690" s="14">
        <v>3</v>
      </c>
      <c r="F1690" s="18">
        <f t="shared" si="79"/>
        <v>10000</v>
      </c>
      <c r="G1690" s="18">
        <f>INDEX(章节关卡!$D$4:$AA$123,掉落填表!B1690-5000,(掉落填表!E1690-1)*4+2)</f>
        <v>1603009</v>
      </c>
      <c r="H1690" s="18">
        <f t="shared" si="80"/>
        <v>1</v>
      </c>
      <c r="L1690" s="18">
        <f>INDEX(章节关卡!$D$4:$AA$123,掉落填表!B1690-5000,(掉落填表!E1690-1)*4+4)*$Z$4</f>
        <v>1</v>
      </c>
      <c r="P1690" s="18">
        <f t="shared" si="78"/>
        <v>50530003</v>
      </c>
      <c r="Q1690" s="18" t="str">
        <f>G1690&amp;"#"&amp;H1690&amp;"#"&amp;VLOOKUP(G1690,章节关卡!$AN$3:$AO$36,2,FALSE)</f>
        <v>1603009#1#16</v>
      </c>
    </row>
    <row r="1691" spans="1:17" ht="17.100000000000001" customHeight="1" x14ac:dyDescent="0.2">
      <c r="A1691" s="14">
        <v>1688</v>
      </c>
      <c r="B1691" s="14">
        <v>5053</v>
      </c>
      <c r="C1691" s="14" t="s">
        <v>2669</v>
      </c>
      <c r="D1691" s="14" t="s">
        <v>968</v>
      </c>
      <c r="E1691" s="14">
        <v>4</v>
      </c>
      <c r="F1691" s="18">
        <f t="shared" si="79"/>
        <v>10000</v>
      </c>
      <c r="G1691" s="18">
        <f>INDEX(章节关卡!$D$4:$AA$123,掉落填表!B1691-5000,(掉落填表!E1691-1)*4+2)</f>
        <v>1603011</v>
      </c>
      <c r="H1691" s="18">
        <f t="shared" si="80"/>
        <v>1</v>
      </c>
      <c r="L1691" s="18">
        <f>INDEX(章节关卡!$D$4:$AA$123,掉落填表!B1691-5000,(掉落填表!E1691-1)*4+4)*$Z$4</f>
        <v>1</v>
      </c>
      <c r="P1691" s="18">
        <f t="shared" si="78"/>
        <v>50530004</v>
      </c>
      <c r="Q1691" s="18" t="str">
        <f>G1691&amp;"#"&amp;H1691&amp;"#"&amp;VLOOKUP(G1691,章节关卡!$AN$3:$AO$36,2,FALSE)</f>
        <v>1603011#1#16</v>
      </c>
    </row>
    <row r="1692" spans="1:17" ht="17.100000000000001" customHeight="1" x14ac:dyDescent="0.2">
      <c r="A1692" s="14">
        <v>1689</v>
      </c>
      <c r="B1692" s="14">
        <v>5054</v>
      </c>
      <c r="C1692" s="14" t="s">
        <v>2670</v>
      </c>
      <c r="D1692" s="14" t="s">
        <v>968</v>
      </c>
      <c r="E1692" s="14">
        <v>1</v>
      </c>
      <c r="F1692" s="18">
        <f t="shared" si="79"/>
        <v>10000</v>
      </c>
      <c r="G1692" s="18">
        <f>INDEX(章节关卡!$D$4:$AA$123,掉落填表!B1692-5000,(掉落填表!E1692-1)*4+2)</f>
        <v>1401002</v>
      </c>
      <c r="H1692" s="18">
        <f t="shared" si="80"/>
        <v>300</v>
      </c>
      <c r="L1692" s="18">
        <f>INDEX(章节关卡!$D$4:$AA$123,掉落填表!B1692-5000,(掉落填表!E1692-1)*4+4)*$Z$4</f>
        <v>300</v>
      </c>
      <c r="P1692" s="18">
        <f t="shared" si="78"/>
        <v>50540001</v>
      </c>
      <c r="Q1692" s="18" t="str">
        <f>G1692&amp;"#"&amp;H1692&amp;"#"&amp;VLOOKUP(G1692,章节关卡!$AN$3:$AO$36,2,FALSE)</f>
        <v>1401002#300#14</v>
      </c>
    </row>
    <row r="1693" spans="1:17" ht="17.100000000000001" customHeight="1" x14ac:dyDescent="0.2">
      <c r="A1693" s="14">
        <v>1690</v>
      </c>
      <c r="B1693" s="14">
        <v>5054</v>
      </c>
      <c r="C1693" s="14" t="s">
        <v>2671</v>
      </c>
      <c r="D1693" s="14" t="s">
        <v>968</v>
      </c>
      <c r="E1693" s="14">
        <v>2</v>
      </c>
      <c r="F1693" s="18">
        <f t="shared" si="79"/>
        <v>10000</v>
      </c>
      <c r="G1693" s="18">
        <f>INDEX(章节关卡!$D$4:$AA$123,掉落填表!B1693-5000,(掉落填表!E1693-1)*4+2)</f>
        <v>1401003</v>
      </c>
      <c r="H1693" s="18">
        <f t="shared" si="80"/>
        <v>90</v>
      </c>
      <c r="L1693" s="18">
        <f>INDEX(章节关卡!$D$4:$AA$123,掉落填表!B1693-5000,(掉落填表!E1693-1)*4+4)*$Z$4</f>
        <v>90</v>
      </c>
      <c r="P1693" s="18">
        <f t="shared" si="78"/>
        <v>50540002</v>
      </c>
      <c r="Q1693" s="18" t="str">
        <f>G1693&amp;"#"&amp;H1693&amp;"#"&amp;VLOOKUP(G1693,章节关卡!$AN$3:$AO$36,2,FALSE)</f>
        <v>1401003#90#14</v>
      </c>
    </row>
    <row r="1694" spans="1:17" ht="17.100000000000001" customHeight="1" x14ac:dyDescent="0.2">
      <c r="A1694" s="14">
        <v>1691</v>
      </c>
      <c r="B1694" s="14">
        <v>5054</v>
      </c>
      <c r="C1694" s="14" t="s">
        <v>2672</v>
      </c>
      <c r="D1694" s="14" t="s">
        <v>968</v>
      </c>
      <c r="E1694" s="14">
        <v>3</v>
      </c>
      <c r="F1694" s="18">
        <f t="shared" si="79"/>
        <v>10000</v>
      </c>
      <c r="G1694" s="18">
        <f>INDEX(章节关卡!$D$4:$AA$123,掉落填表!B1694-5000,(掉落填表!E1694-1)*4+2)</f>
        <v>1603005</v>
      </c>
      <c r="H1694" s="18">
        <f t="shared" si="80"/>
        <v>10</v>
      </c>
      <c r="L1694" s="18">
        <f>INDEX(章节关卡!$D$4:$AA$123,掉落填表!B1694-5000,(掉落填表!E1694-1)*4+4)*$Z$4</f>
        <v>10</v>
      </c>
      <c r="P1694" s="18">
        <f t="shared" si="78"/>
        <v>50540003</v>
      </c>
      <c r="Q1694" s="18" t="str">
        <f>G1694&amp;"#"&amp;H1694&amp;"#"&amp;VLOOKUP(G1694,章节关卡!$AN$3:$AO$36,2,FALSE)</f>
        <v>1603005#10#16</v>
      </c>
    </row>
    <row r="1695" spans="1:17" ht="17.100000000000001" customHeight="1" x14ac:dyDescent="0.2">
      <c r="A1695" s="14">
        <v>1692</v>
      </c>
      <c r="B1695" s="14">
        <v>5054</v>
      </c>
      <c r="C1695" s="14" t="s">
        <v>2673</v>
      </c>
      <c r="D1695" s="14" t="s">
        <v>968</v>
      </c>
      <c r="E1695" s="14">
        <v>4</v>
      </c>
      <c r="F1695" s="18">
        <f t="shared" si="79"/>
        <v>10000</v>
      </c>
      <c r="G1695" s="18">
        <f>INDEX(章节关卡!$D$4:$AA$123,掉落填表!B1695-5000,(掉落填表!E1695-1)*4+2)</f>
        <v>1603013</v>
      </c>
      <c r="H1695" s="18">
        <f t="shared" si="80"/>
        <v>1</v>
      </c>
      <c r="L1695" s="18">
        <f>INDEX(章节关卡!$D$4:$AA$123,掉落填表!B1695-5000,(掉落填表!E1695-1)*4+4)*$Z$4</f>
        <v>1</v>
      </c>
      <c r="P1695" s="18">
        <f t="shared" si="78"/>
        <v>50540004</v>
      </c>
      <c r="Q1695" s="18" t="str">
        <f>G1695&amp;"#"&amp;H1695&amp;"#"&amp;VLOOKUP(G1695,章节关卡!$AN$3:$AO$36,2,FALSE)</f>
        <v>1603013#1#16</v>
      </c>
    </row>
    <row r="1696" spans="1:17" ht="17.100000000000001" customHeight="1" x14ac:dyDescent="0.2">
      <c r="A1696" s="14">
        <v>1693</v>
      </c>
      <c r="B1696" s="14">
        <v>5055</v>
      </c>
      <c r="C1696" s="14" t="s">
        <v>2674</v>
      </c>
      <c r="D1696" s="14" t="s">
        <v>968</v>
      </c>
      <c r="E1696" s="14">
        <v>1</v>
      </c>
      <c r="F1696" s="18">
        <f t="shared" si="79"/>
        <v>10000</v>
      </c>
      <c r="G1696" s="18">
        <f>INDEX(章节关卡!$D$4:$AA$123,掉落填表!B1696-5000,(掉落填表!E1696-1)*4+2)</f>
        <v>1401002</v>
      </c>
      <c r="H1696" s="18">
        <f t="shared" si="80"/>
        <v>300</v>
      </c>
      <c r="L1696" s="18">
        <f>INDEX(章节关卡!$D$4:$AA$123,掉落填表!B1696-5000,(掉落填表!E1696-1)*4+4)*$Z$4</f>
        <v>300</v>
      </c>
      <c r="P1696" s="18">
        <f t="shared" si="78"/>
        <v>50550001</v>
      </c>
      <c r="Q1696" s="18" t="str">
        <f>G1696&amp;"#"&amp;H1696&amp;"#"&amp;VLOOKUP(G1696,章节关卡!$AN$3:$AO$36,2,FALSE)</f>
        <v>1401002#300#14</v>
      </c>
    </row>
    <row r="1697" spans="1:17" ht="17.100000000000001" customHeight="1" x14ac:dyDescent="0.2">
      <c r="A1697" s="14">
        <v>1694</v>
      </c>
      <c r="B1697" s="14">
        <v>5055</v>
      </c>
      <c r="C1697" s="14" t="s">
        <v>2675</v>
      </c>
      <c r="D1697" s="14" t="s">
        <v>968</v>
      </c>
      <c r="E1697" s="14">
        <v>2</v>
      </c>
      <c r="F1697" s="18">
        <f t="shared" si="79"/>
        <v>10000</v>
      </c>
      <c r="G1697" s="18">
        <f>INDEX(章节关卡!$D$4:$AA$123,掉落填表!B1697-5000,(掉落填表!E1697-1)*4+2)</f>
        <v>1401004</v>
      </c>
      <c r="H1697" s="18">
        <f t="shared" si="80"/>
        <v>90</v>
      </c>
      <c r="L1697" s="18">
        <f>INDEX(章节关卡!$D$4:$AA$123,掉落填表!B1697-5000,(掉落填表!E1697-1)*4+4)*$Z$4</f>
        <v>90</v>
      </c>
      <c r="P1697" s="18">
        <f t="shared" si="78"/>
        <v>50550002</v>
      </c>
      <c r="Q1697" s="18" t="str">
        <f>G1697&amp;"#"&amp;H1697&amp;"#"&amp;VLOOKUP(G1697,章节关卡!$AN$3:$AO$36,2,FALSE)</f>
        <v>1401004#90#14</v>
      </c>
    </row>
    <row r="1698" spans="1:17" ht="17.100000000000001" customHeight="1" x14ac:dyDescent="0.2">
      <c r="A1698" s="14">
        <v>1695</v>
      </c>
      <c r="B1698" s="14">
        <v>5055</v>
      </c>
      <c r="C1698" s="14" t="s">
        <v>2676</v>
      </c>
      <c r="D1698" s="14" t="s">
        <v>968</v>
      </c>
      <c r="E1698" s="14">
        <v>3</v>
      </c>
      <c r="F1698" s="18">
        <f t="shared" si="79"/>
        <v>10000</v>
      </c>
      <c r="G1698" s="18">
        <f>INDEX(章节关卡!$D$4:$AA$123,掉落填表!B1698-5000,(掉落填表!E1698-1)*4+2)</f>
        <v>1603002</v>
      </c>
      <c r="H1698" s="18">
        <f t="shared" si="80"/>
        <v>10</v>
      </c>
      <c r="L1698" s="18">
        <f>INDEX(章节关卡!$D$4:$AA$123,掉落填表!B1698-5000,(掉落填表!E1698-1)*4+4)*$Z$4</f>
        <v>10</v>
      </c>
      <c r="P1698" s="18">
        <f t="shared" si="78"/>
        <v>50550003</v>
      </c>
      <c r="Q1698" s="18" t="str">
        <f>G1698&amp;"#"&amp;H1698&amp;"#"&amp;VLOOKUP(G1698,章节关卡!$AN$3:$AO$36,2,FALSE)</f>
        <v>1603002#10#16</v>
      </c>
    </row>
    <row r="1699" spans="1:17" ht="17.100000000000001" customHeight="1" x14ac:dyDescent="0.2">
      <c r="A1699" s="14">
        <v>1696</v>
      </c>
      <c r="B1699" s="14">
        <v>5055</v>
      </c>
      <c r="C1699" s="14" t="s">
        <v>2677</v>
      </c>
      <c r="D1699" s="14" t="s">
        <v>968</v>
      </c>
      <c r="E1699" s="14">
        <v>4</v>
      </c>
      <c r="F1699" s="18">
        <f t="shared" si="79"/>
        <v>10000</v>
      </c>
      <c r="G1699" s="18">
        <f>INDEX(章节关卡!$D$4:$AA$123,掉落填表!B1699-5000,(掉落填表!E1699-1)*4+2)</f>
        <v>1603015</v>
      </c>
      <c r="H1699" s="18">
        <f t="shared" si="80"/>
        <v>1</v>
      </c>
      <c r="L1699" s="18">
        <f>INDEX(章节关卡!$D$4:$AA$123,掉落填表!B1699-5000,(掉落填表!E1699-1)*4+4)*$Z$4</f>
        <v>1</v>
      </c>
      <c r="P1699" s="18">
        <f t="shared" si="78"/>
        <v>50550004</v>
      </c>
      <c r="Q1699" s="18" t="str">
        <f>G1699&amp;"#"&amp;H1699&amp;"#"&amp;VLOOKUP(G1699,章节关卡!$AN$3:$AO$36,2,FALSE)</f>
        <v>1603015#1#16</v>
      </c>
    </row>
    <row r="1700" spans="1:17" ht="17.100000000000001" customHeight="1" x14ac:dyDescent="0.2">
      <c r="A1700" s="14">
        <v>1697</v>
      </c>
      <c r="B1700" s="14">
        <v>5056</v>
      </c>
      <c r="C1700" s="14" t="s">
        <v>2678</v>
      </c>
      <c r="D1700" s="14" t="s">
        <v>968</v>
      </c>
      <c r="E1700" s="14">
        <v>1</v>
      </c>
      <c r="F1700" s="18">
        <f t="shared" si="79"/>
        <v>10000</v>
      </c>
      <c r="G1700" s="18">
        <f>INDEX(章节关卡!$D$4:$AA$123,掉落填表!B1700-5000,(掉落填表!E1700-1)*4+2)</f>
        <v>1401002</v>
      </c>
      <c r="H1700" s="18">
        <f t="shared" si="80"/>
        <v>300</v>
      </c>
      <c r="L1700" s="18">
        <f>INDEX(章节关卡!$D$4:$AA$123,掉落填表!B1700-5000,(掉落填表!E1700-1)*4+4)*$Z$4</f>
        <v>300</v>
      </c>
      <c r="P1700" s="18">
        <f t="shared" si="78"/>
        <v>50560001</v>
      </c>
      <c r="Q1700" s="18" t="str">
        <f>G1700&amp;"#"&amp;H1700&amp;"#"&amp;VLOOKUP(G1700,章节关卡!$AN$3:$AO$36,2,FALSE)</f>
        <v>1401002#300#14</v>
      </c>
    </row>
    <row r="1701" spans="1:17" ht="17.100000000000001" customHeight="1" x14ac:dyDescent="0.2">
      <c r="A1701" s="14">
        <v>1698</v>
      </c>
      <c r="B1701" s="14">
        <v>5056</v>
      </c>
      <c r="C1701" s="14" t="s">
        <v>2679</v>
      </c>
      <c r="D1701" s="14" t="s">
        <v>968</v>
      </c>
      <c r="E1701" s="14">
        <v>2</v>
      </c>
      <c r="F1701" s="18">
        <f t="shared" si="79"/>
        <v>10000</v>
      </c>
      <c r="G1701" s="18">
        <f>INDEX(章节关卡!$D$4:$AA$123,掉落填表!B1701-5000,(掉落填表!E1701-1)*4+2)</f>
        <v>1401003</v>
      </c>
      <c r="H1701" s="18">
        <f t="shared" si="80"/>
        <v>90</v>
      </c>
      <c r="L1701" s="18">
        <f>INDEX(章节关卡!$D$4:$AA$123,掉落填表!B1701-5000,(掉落填表!E1701-1)*4+4)*$Z$4</f>
        <v>90</v>
      </c>
      <c r="P1701" s="18">
        <f t="shared" si="78"/>
        <v>50560002</v>
      </c>
      <c r="Q1701" s="18" t="str">
        <f>G1701&amp;"#"&amp;H1701&amp;"#"&amp;VLOOKUP(G1701,章节关卡!$AN$3:$AO$36,2,FALSE)</f>
        <v>1401003#90#14</v>
      </c>
    </row>
    <row r="1702" spans="1:17" ht="17.100000000000001" customHeight="1" x14ac:dyDescent="0.2">
      <c r="A1702" s="14">
        <v>1699</v>
      </c>
      <c r="B1702" s="14">
        <v>5056</v>
      </c>
      <c r="C1702" s="14" t="s">
        <v>2680</v>
      </c>
      <c r="D1702" s="14" t="s">
        <v>968</v>
      </c>
      <c r="E1702" s="14">
        <v>3</v>
      </c>
      <c r="F1702" s="18">
        <f t="shared" si="79"/>
        <v>10000</v>
      </c>
      <c r="G1702" s="18">
        <f>INDEX(章节关卡!$D$4:$AA$123,掉落填表!B1702-5000,(掉落填表!E1702-1)*4+2)</f>
        <v>1603005</v>
      </c>
      <c r="H1702" s="18">
        <f t="shared" si="80"/>
        <v>10</v>
      </c>
      <c r="L1702" s="18">
        <f>INDEX(章节关卡!$D$4:$AA$123,掉落填表!B1702-5000,(掉落填表!E1702-1)*4+4)*$Z$4</f>
        <v>10</v>
      </c>
      <c r="P1702" s="18">
        <f t="shared" si="78"/>
        <v>50560003</v>
      </c>
      <c r="Q1702" s="18" t="str">
        <f>G1702&amp;"#"&amp;H1702&amp;"#"&amp;VLOOKUP(G1702,章节关卡!$AN$3:$AO$36,2,FALSE)</f>
        <v>1603005#10#16</v>
      </c>
    </row>
    <row r="1703" spans="1:17" ht="17.100000000000001" customHeight="1" x14ac:dyDescent="0.2">
      <c r="A1703" s="14">
        <v>1700</v>
      </c>
      <c r="B1703" s="14">
        <v>5056</v>
      </c>
      <c r="C1703" s="14" t="s">
        <v>2681</v>
      </c>
      <c r="D1703" s="14" t="s">
        <v>968</v>
      </c>
      <c r="E1703" s="14">
        <v>4</v>
      </c>
      <c r="F1703" s="18">
        <f t="shared" si="79"/>
        <v>10000</v>
      </c>
      <c r="G1703" s="18">
        <f>INDEX(章节关卡!$D$4:$AA$123,掉落填表!B1703-5000,(掉落填表!E1703-1)*4+2)</f>
        <v>1603007</v>
      </c>
      <c r="H1703" s="18">
        <f t="shared" si="80"/>
        <v>1</v>
      </c>
      <c r="L1703" s="18">
        <f>INDEX(章节关卡!$D$4:$AA$123,掉落填表!B1703-5000,(掉落填表!E1703-1)*4+4)*$Z$4</f>
        <v>1</v>
      </c>
      <c r="P1703" s="18">
        <f t="shared" si="78"/>
        <v>50560004</v>
      </c>
      <c r="Q1703" s="18" t="str">
        <f>G1703&amp;"#"&amp;H1703&amp;"#"&amp;VLOOKUP(G1703,章节关卡!$AN$3:$AO$36,2,FALSE)</f>
        <v>1603007#1#16</v>
      </c>
    </row>
    <row r="1704" spans="1:17" ht="17.100000000000001" customHeight="1" x14ac:dyDescent="0.2">
      <c r="A1704" s="14">
        <v>1701</v>
      </c>
      <c r="B1704" s="14">
        <v>5057</v>
      </c>
      <c r="C1704" s="14" t="s">
        <v>2682</v>
      </c>
      <c r="D1704" s="14" t="s">
        <v>968</v>
      </c>
      <c r="E1704" s="14">
        <v>1</v>
      </c>
      <c r="F1704" s="18">
        <f t="shared" si="79"/>
        <v>10000</v>
      </c>
      <c r="G1704" s="18">
        <f>INDEX(章节关卡!$D$4:$AA$123,掉落填表!B1704-5000,(掉落填表!E1704-1)*4+2)</f>
        <v>1401002</v>
      </c>
      <c r="H1704" s="18">
        <f t="shared" si="80"/>
        <v>300</v>
      </c>
      <c r="L1704" s="18">
        <f>INDEX(章节关卡!$D$4:$AA$123,掉落填表!B1704-5000,(掉落填表!E1704-1)*4+4)*$Z$4</f>
        <v>300</v>
      </c>
      <c r="P1704" s="18">
        <f t="shared" si="78"/>
        <v>50570001</v>
      </c>
      <c r="Q1704" s="18" t="str">
        <f>G1704&amp;"#"&amp;H1704&amp;"#"&amp;VLOOKUP(G1704,章节关卡!$AN$3:$AO$36,2,FALSE)</f>
        <v>1401002#300#14</v>
      </c>
    </row>
    <row r="1705" spans="1:17" ht="17.100000000000001" customHeight="1" x14ac:dyDescent="0.2">
      <c r="A1705" s="14">
        <v>1702</v>
      </c>
      <c r="B1705" s="14">
        <v>5057</v>
      </c>
      <c r="C1705" s="14" t="s">
        <v>2683</v>
      </c>
      <c r="D1705" s="14" t="s">
        <v>968</v>
      </c>
      <c r="E1705" s="14">
        <v>2</v>
      </c>
      <c r="F1705" s="18">
        <f t="shared" si="79"/>
        <v>10000</v>
      </c>
      <c r="G1705" s="18">
        <f>INDEX(章节关卡!$D$4:$AA$123,掉落填表!B1705-5000,(掉落填表!E1705-1)*4+2)</f>
        <v>1401004</v>
      </c>
      <c r="H1705" s="18">
        <f t="shared" si="80"/>
        <v>90</v>
      </c>
      <c r="L1705" s="18">
        <f>INDEX(章节关卡!$D$4:$AA$123,掉落填表!B1705-5000,(掉落填表!E1705-1)*4+4)*$Z$4</f>
        <v>90</v>
      </c>
      <c r="P1705" s="18">
        <f t="shared" si="78"/>
        <v>50570002</v>
      </c>
      <c r="Q1705" s="18" t="str">
        <f>G1705&amp;"#"&amp;H1705&amp;"#"&amp;VLOOKUP(G1705,章节关卡!$AN$3:$AO$36,2,FALSE)</f>
        <v>1401004#90#14</v>
      </c>
    </row>
    <row r="1706" spans="1:17" ht="17.100000000000001" customHeight="1" x14ac:dyDescent="0.2">
      <c r="A1706" s="14">
        <v>1703</v>
      </c>
      <c r="B1706" s="14">
        <v>5057</v>
      </c>
      <c r="C1706" s="14" t="s">
        <v>2684</v>
      </c>
      <c r="D1706" s="14" t="s">
        <v>968</v>
      </c>
      <c r="E1706" s="14">
        <v>3</v>
      </c>
      <c r="F1706" s="18">
        <f t="shared" si="79"/>
        <v>10000</v>
      </c>
      <c r="G1706" s="18">
        <f>INDEX(章节关卡!$D$4:$AA$123,掉落填表!B1706-5000,(掉落填表!E1706-1)*4+2)</f>
        <v>1603002</v>
      </c>
      <c r="H1706" s="18">
        <f t="shared" si="80"/>
        <v>10</v>
      </c>
      <c r="L1706" s="18">
        <f>INDEX(章节关卡!$D$4:$AA$123,掉落填表!B1706-5000,(掉落填表!E1706-1)*4+4)*$Z$4</f>
        <v>10</v>
      </c>
      <c r="P1706" s="18">
        <f t="shared" si="78"/>
        <v>50570003</v>
      </c>
      <c r="Q1706" s="18" t="str">
        <f>G1706&amp;"#"&amp;H1706&amp;"#"&amp;VLOOKUP(G1706,章节关卡!$AN$3:$AO$36,2,FALSE)</f>
        <v>1603002#10#16</v>
      </c>
    </row>
    <row r="1707" spans="1:17" ht="17.100000000000001" customHeight="1" x14ac:dyDescent="0.2">
      <c r="A1707" s="14">
        <v>1704</v>
      </c>
      <c r="B1707" s="14">
        <v>5057</v>
      </c>
      <c r="C1707" s="14" t="s">
        <v>2685</v>
      </c>
      <c r="D1707" s="14" t="s">
        <v>968</v>
      </c>
      <c r="E1707" s="14">
        <v>4</v>
      </c>
      <c r="F1707" s="18">
        <f t="shared" si="79"/>
        <v>10000</v>
      </c>
      <c r="G1707" s="18">
        <f>INDEX(章节关卡!$D$4:$AA$123,掉落填表!B1707-5000,(掉落填表!E1707-1)*4+2)</f>
        <v>1603009</v>
      </c>
      <c r="H1707" s="18">
        <f t="shared" si="80"/>
        <v>1</v>
      </c>
      <c r="L1707" s="18">
        <f>INDEX(章节关卡!$D$4:$AA$123,掉落填表!B1707-5000,(掉落填表!E1707-1)*4+4)*$Z$4</f>
        <v>1</v>
      </c>
      <c r="P1707" s="18">
        <f t="shared" si="78"/>
        <v>50570004</v>
      </c>
      <c r="Q1707" s="18" t="str">
        <f>G1707&amp;"#"&amp;H1707&amp;"#"&amp;VLOOKUP(G1707,章节关卡!$AN$3:$AO$36,2,FALSE)</f>
        <v>1603009#1#16</v>
      </c>
    </row>
    <row r="1708" spans="1:17" ht="17.100000000000001" customHeight="1" x14ac:dyDescent="0.2">
      <c r="A1708" s="14">
        <v>1705</v>
      </c>
      <c r="B1708" s="14">
        <v>5058</v>
      </c>
      <c r="C1708" s="14" t="s">
        <v>2686</v>
      </c>
      <c r="D1708" s="14" t="s">
        <v>968</v>
      </c>
      <c r="E1708" s="14">
        <v>1</v>
      </c>
      <c r="F1708" s="18">
        <f t="shared" si="79"/>
        <v>10000</v>
      </c>
      <c r="G1708" s="18">
        <f>INDEX(章节关卡!$D$4:$AA$123,掉落填表!B1708-5000,(掉落填表!E1708-1)*4+2)</f>
        <v>1401002</v>
      </c>
      <c r="H1708" s="18">
        <f t="shared" si="80"/>
        <v>300</v>
      </c>
      <c r="L1708" s="18">
        <f>INDEX(章节关卡!$D$4:$AA$123,掉落填表!B1708-5000,(掉落填表!E1708-1)*4+4)*$Z$4</f>
        <v>300</v>
      </c>
      <c r="P1708" s="18">
        <f t="shared" si="78"/>
        <v>50580001</v>
      </c>
      <c r="Q1708" s="18" t="str">
        <f>G1708&amp;"#"&amp;H1708&amp;"#"&amp;VLOOKUP(G1708,章节关卡!$AN$3:$AO$36,2,FALSE)</f>
        <v>1401002#300#14</v>
      </c>
    </row>
    <row r="1709" spans="1:17" ht="17.100000000000001" customHeight="1" x14ac:dyDescent="0.2">
      <c r="A1709" s="14">
        <v>1706</v>
      </c>
      <c r="B1709" s="14">
        <v>5058</v>
      </c>
      <c r="C1709" s="14" t="s">
        <v>2687</v>
      </c>
      <c r="D1709" s="14" t="s">
        <v>968</v>
      </c>
      <c r="E1709" s="14">
        <v>2</v>
      </c>
      <c r="F1709" s="18">
        <f t="shared" si="79"/>
        <v>10000</v>
      </c>
      <c r="G1709" s="18">
        <f>INDEX(章节关卡!$D$4:$AA$123,掉落填表!B1709-5000,(掉落填表!E1709-1)*4+2)</f>
        <v>1603005</v>
      </c>
      <c r="H1709" s="18">
        <f t="shared" si="80"/>
        <v>10</v>
      </c>
      <c r="L1709" s="18">
        <f>INDEX(章节关卡!$D$4:$AA$123,掉落填表!B1709-5000,(掉落填表!E1709-1)*4+4)*$Z$4</f>
        <v>10</v>
      </c>
      <c r="P1709" s="18">
        <f t="shared" si="78"/>
        <v>50580002</v>
      </c>
      <c r="Q1709" s="18" t="str">
        <f>G1709&amp;"#"&amp;H1709&amp;"#"&amp;VLOOKUP(G1709,章节关卡!$AN$3:$AO$36,2,FALSE)</f>
        <v>1603005#10#16</v>
      </c>
    </row>
    <row r="1710" spans="1:17" ht="17.100000000000001" customHeight="1" x14ac:dyDescent="0.2">
      <c r="A1710" s="14">
        <v>1707</v>
      </c>
      <c r="B1710" s="14">
        <v>5058</v>
      </c>
      <c r="C1710" s="14" t="s">
        <v>2688</v>
      </c>
      <c r="D1710" s="14" t="s">
        <v>968</v>
      </c>
      <c r="E1710" s="14">
        <v>3</v>
      </c>
      <c r="F1710" s="18">
        <f t="shared" si="79"/>
        <v>10000</v>
      </c>
      <c r="G1710" s="18">
        <f>INDEX(章节关卡!$D$4:$AA$123,掉落填表!B1710-5000,(掉落填表!E1710-1)*4+2)</f>
        <v>1603005</v>
      </c>
      <c r="H1710" s="18">
        <f t="shared" si="80"/>
        <v>10</v>
      </c>
      <c r="L1710" s="18">
        <f>INDEX(章节关卡!$D$4:$AA$123,掉落填表!B1710-5000,(掉落填表!E1710-1)*4+4)*$Z$4</f>
        <v>10</v>
      </c>
      <c r="P1710" s="18">
        <f t="shared" si="78"/>
        <v>50580003</v>
      </c>
      <c r="Q1710" s="18" t="str">
        <f>G1710&amp;"#"&amp;H1710&amp;"#"&amp;VLOOKUP(G1710,章节关卡!$AN$3:$AO$36,2,FALSE)</f>
        <v>1603005#10#16</v>
      </c>
    </row>
    <row r="1711" spans="1:17" ht="17.100000000000001" customHeight="1" x14ac:dyDescent="0.2">
      <c r="A1711" s="14">
        <v>1708</v>
      </c>
      <c r="B1711" s="14">
        <v>5058</v>
      </c>
      <c r="C1711" s="14" t="s">
        <v>2689</v>
      </c>
      <c r="D1711" s="14" t="s">
        <v>968</v>
      </c>
      <c r="E1711" s="14">
        <v>4</v>
      </c>
      <c r="F1711" s="18">
        <f t="shared" si="79"/>
        <v>10000</v>
      </c>
      <c r="G1711" s="18">
        <f>INDEX(章节关卡!$D$4:$AA$123,掉落填表!B1711-5000,(掉落填表!E1711-1)*4+2)</f>
        <v>1603015</v>
      </c>
      <c r="H1711" s="18">
        <f t="shared" si="80"/>
        <v>1</v>
      </c>
      <c r="L1711" s="18">
        <f>INDEX(章节关卡!$D$4:$AA$123,掉落填表!B1711-5000,(掉落填表!E1711-1)*4+4)*$Z$4</f>
        <v>1</v>
      </c>
      <c r="P1711" s="18">
        <f t="shared" si="78"/>
        <v>50580004</v>
      </c>
      <c r="Q1711" s="18" t="str">
        <f>G1711&amp;"#"&amp;H1711&amp;"#"&amp;VLOOKUP(G1711,章节关卡!$AN$3:$AO$36,2,FALSE)</f>
        <v>1603015#1#16</v>
      </c>
    </row>
    <row r="1712" spans="1:17" ht="17.100000000000001" customHeight="1" x14ac:dyDescent="0.2">
      <c r="A1712" s="14">
        <v>1709</v>
      </c>
      <c r="B1712" s="14">
        <v>5059</v>
      </c>
      <c r="C1712" s="14" t="s">
        <v>2690</v>
      </c>
      <c r="D1712" s="14" t="s">
        <v>968</v>
      </c>
      <c r="E1712" s="14">
        <v>1</v>
      </c>
      <c r="F1712" s="18">
        <f t="shared" si="79"/>
        <v>10000</v>
      </c>
      <c r="G1712" s="18">
        <f>INDEX(章节关卡!$D$4:$AA$123,掉落填表!B1712-5000,(掉落填表!E1712-1)*4+2)</f>
        <v>1401002</v>
      </c>
      <c r="H1712" s="18">
        <f t="shared" si="80"/>
        <v>300</v>
      </c>
      <c r="L1712" s="18">
        <f>INDEX(章节关卡!$D$4:$AA$123,掉落填表!B1712-5000,(掉落填表!E1712-1)*4+4)*$Z$4</f>
        <v>300</v>
      </c>
      <c r="P1712" s="18">
        <f t="shared" si="78"/>
        <v>50590001</v>
      </c>
      <c r="Q1712" s="18" t="str">
        <f>G1712&amp;"#"&amp;H1712&amp;"#"&amp;VLOOKUP(G1712,章节关卡!$AN$3:$AO$36,2,FALSE)</f>
        <v>1401002#300#14</v>
      </c>
    </row>
    <row r="1713" spans="1:17" ht="17.100000000000001" customHeight="1" x14ac:dyDescent="0.2">
      <c r="A1713" s="14">
        <v>1710</v>
      </c>
      <c r="B1713" s="14">
        <v>5059</v>
      </c>
      <c r="C1713" s="14" t="s">
        <v>2691</v>
      </c>
      <c r="D1713" s="14" t="s">
        <v>968</v>
      </c>
      <c r="E1713" s="14">
        <v>2</v>
      </c>
      <c r="F1713" s="18">
        <f t="shared" si="79"/>
        <v>10000</v>
      </c>
      <c r="G1713" s="18">
        <f>INDEX(章节关卡!$D$4:$AA$123,掉落填表!B1713-5000,(掉落填表!E1713-1)*4+2)</f>
        <v>1401004</v>
      </c>
      <c r="H1713" s="18">
        <f t="shared" si="80"/>
        <v>90</v>
      </c>
      <c r="L1713" s="18">
        <f>INDEX(章节关卡!$D$4:$AA$123,掉落填表!B1713-5000,(掉落填表!E1713-1)*4+4)*$Z$4</f>
        <v>90</v>
      </c>
      <c r="P1713" s="18">
        <f t="shared" si="78"/>
        <v>50590002</v>
      </c>
      <c r="Q1713" s="18" t="str">
        <f>G1713&amp;"#"&amp;H1713&amp;"#"&amp;VLOOKUP(G1713,章节关卡!$AN$3:$AO$36,2,FALSE)</f>
        <v>1401004#90#14</v>
      </c>
    </row>
    <row r="1714" spans="1:17" ht="17.100000000000001" customHeight="1" x14ac:dyDescent="0.2">
      <c r="A1714" s="14">
        <v>1711</v>
      </c>
      <c r="B1714" s="14">
        <v>5059</v>
      </c>
      <c r="C1714" s="14" t="s">
        <v>2692</v>
      </c>
      <c r="D1714" s="14" t="s">
        <v>968</v>
      </c>
      <c r="E1714" s="14">
        <v>3</v>
      </c>
      <c r="F1714" s="18">
        <f t="shared" si="79"/>
        <v>10000</v>
      </c>
      <c r="G1714" s="18">
        <f>INDEX(章节关卡!$D$4:$AA$123,掉落填表!B1714-5000,(掉落填表!E1714-1)*4+2)</f>
        <v>1401003</v>
      </c>
      <c r="H1714" s="18">
        <f t="shared" si="80"/>
        <v>90</v>
      </c>
      <c r="L1714" s="18">
        <f>INDEX(章节关卡!$D$4:$AA$123,掉落填表!B1714-5000,(掉落填表!E1714-1)*4+4)*$Z$4</f>
        <v>90</v>
      </c>
      <c r="P1714" s="18">
        <f t="shared" si="78"/>
        <v>50590003</v>
      </c>
      <c r="Q1714" s="18" t="str">
        <f>G1714&amp;"#"&amp;H1714&amp;"#"&amp;VLOOKUP(G1714,章节关卡!$AN$3:$AO$36,2,FALSE)</f>
        <v>1401003#90#14</v>
      </c>
    </row>
    <row r="1715" spans="1:17" ht="17.100000000000001" customHeight="1" x14ac:dyDescent="0.2">
      <c r="A1715" s="14">
        <v>1712</v>
      </c>
      <c r="B1715" s="14">
        <v>5059</v>
      </c>
      <c r="C1715" s="14" t="s">
        <v>2693</v>
      </c>
      <c r="D1715" s="14" t="s">
        <v>968</v>
      </c>
      <c r="E1715" s="14">
        <v>4</v>
      </c>
      <c r="F1715" s="18">
        <f t="shared" si="79"/>
        <v>10000</v>
      </c>
      <c r="G1715" s="18">
        <f>INDEX(章节关卡!$D$4:$AA$123,掉落填表!B1715-5000,(掉落填表!E1715-1)*4+2)</f>
        <v>1603013</v>
      </c>
      <c r="H1715" s="18">
        <f t="shared" si="80"/>
        <v>1</v>
      </c>
      <c r="L1715" s="18">
        <f>INDEX(章节关卡!$D$4:$AA$123,掉落填表!B1715-5000,(掉落填表!E1715-1)*4+4)*$Z$4</f>
        <v>1</v>
      </c>
      <c r="P1715" s="18">
        <f t="shared" si="78"/>
        <v>50590004</v>
      </c>
      <c r="Q1715" s="18" t="str">
        <f>G1715&amp;"#"&amp;H1715&amp;"#"&amp;VLOOKUP(G1715,章节关卡!$AN$3:$AO$36,2,FALSE)</f>
        <v>1603013#1#16</v>
      </c>
    </row>
    <row r="1716" spans="1:17" ht="17.100000000000001" customHeight="1" x14ac:dyDescent="0.2">
      <c r="A1716" s="14">
        <v>1713</v>
      </c>
      <c r="B1716" s="14">
        <v>5060</v>
      </c>
      <c r="C1716" s="14" t="s">
        <v>2694</v>
      </c>
      <c r="D1716" s="14" t="s">
        <v>968</v>
      </c>
      <c r="E1716" s="14">
        <v>1</v>
      </c>
      <c r="F1716" s="18">
        <f t="shared" si="79"/>
        <v>10000</v>
      </c>
      <c r="G1716" s="18">
        <f>INDEX(章节关卡!$D$4:$AA$123,掉落填表!B1716-5000,(掉落填表!E1716-1)*4+2)</f>
        <v>1401002</v>
      </c>
      <c r="H1716" s="18">
        <f t="shared" si="80"/>
        <v>300</v>
      </c>
      <c r="L1716" s="18">
        <f>INDEX(章节关卡!$D$4:$AA$123,掉落填表!B1716-5000,(掉落填表!E1716-1)*4+4)*$Z$4</f>
        <v>300</v>
      </c>
      <c r="P1716" s="18">
        <f t="shared" si="78"/>
        <v>50600001</v>
      </c>
      <c r="Q1716" s="18" t="str">
        <f>G1716&amp;"#"&amp;H1716&amp;"#"&amp;VLOOKUP(G1716,章节关卡!$AN$3:$AO$36,2,FALSE)</f>
        <v>1401002#300#14</v>
      </c>
    </row>
    <row r="1717" spans="1:17" ht="17.100000000000001" customHeight="1" x14ac:dyDescent="0.2">
      <c r="A1717" s="14">
        <v>1714</v>
      </c>
      <c r="B1717" s="14">
        <v>5060</v>
      </c>
      <c r="C1717" s="14" t="s">
        <v>2695</v>
      </c>
      <c r="D1717" s="14" t="s">
        <v>968</v>
      </c>
      <c r="E1717" s="14">
        <v>2</v>
      </c>
      <c r="F1717" s="18">
        <f t="shared" si="79"/>
        <v>10000</v>
      </c>
      <c r="G1717" s="18">
        <f>INDEX(章节关卡!$D$4:$AA$123,掉落填表!B1717-5000,(掉落填表!E1717-1)*4+2)</f>
        <v>1603002</v>
      </c>
      <c r="H1717" s="18">
        <f t="shared" si="80"/>
        <v>10</v>
      </c>
      <c r="L1717" s="18">
        <f>INDEX(章节关卡!$D$4:$AA$123,掉落填表!B1717-5000,(掉落填表!E1717-1)*4+4)*$Z$4</f>
        <v>10</v>
      </c>
      <c r="P1717" s="18">
        <f t="shared" si="78"/>
        <v>50600002</v>
      </c>
      <c r="Q1717" s="18" t="str">
        <f>G1717&amp;"#"&amp;H1717&amp;"#"&amp;VLOOKUP(G1717,章节关卡!$AN$3:$AO$36,2,FALSE)</f>
        <v>1603002#10#16</v>
      </c>
    </row>
    <row r="1718" spans="1:17" ht="17.100000000000001" customHeight="1" x14ac:dyDescent="0.2">
      <c r="A1718" s="14">
        <v>1715</v>
      </c>
      <c r="B1718" s="14">
        <v>5060</v>
      </c>
      <c r="C1718" s="14" t="s">
        <v>2696</v>
      </c>
      <c r="D1718" s="14" t="s">
        <v>968</v>
      </c>
      <c r="E1718" s="14">
        <v>3</v>
      </c>
      <c r="F1718" s="18">
        <f t="shared" si="79"/>
        <v>10000</v>
      </c>
      <c r="G1718" s="18">
        <f>INDEX(章节关卡!$D$4:$AA$123,掉落填表!B1718-5000,(掉落填表!E1718-1)*4+2)</f>
        <v>1603005</v>
      </c>
      <c r="H1718" s="18">
        <f t="shared" si="80"/>
        <v>10</v>
      </c>
      <c r="L1718" s="18">
        <f>INDEX(章节关卡!$D$4:$AA$123,掉落填表!B1718-5000,(掉落填表!E1718-1)*4+4)*$Z$4</f>
        <v>10</v>
      </c>
      <c r="P1718" s="18">
        <f t="shared" si="78"/>
        <v>50600003</v>
      </c>
      <c r="Q1718" s="18" t="str">
        <f>G1718&amp;"#"&amp;H1718&amp;"#"&amp;VLOOKUP(G1718,章节关卡!$AN$3:$AO$36,2,FALSE)</f>
        <v>1603005#10#16</v>
      </c>
    </row>
    <row r="1719" spans="1:17" ht="17.100000000000001" customHeight="1" x14ac:dyDescent="0.2">
      <c r="A1719" s="14">
        <v>1716</v>
      </c>
      <c r="B1719" s="14">
        <v>5060</v>
      </c>
      <c r="C1719" s="14" t="s">
        <v>2697</v>
      </c>
      <c r="D1719" s="14" t="s">
        <v>968</v>
      </c>
      <c r="E1719" s="14">
        <v>4</v>
      </c>
      <c r="F1719" s="18">
        <f t="shared" si="79"/>
        <v>10000</v>
      </c>
      <c r="G1719" s="18">
        <f>INDEX(章节关卡!$D$4:$AA$123,掉落填表!B1719-5000,(掉落填表!E1719-1)*4+2)</f>
        <v>1603011</v>
      </c>
      <c r="H1719" s="18">
        <f t="shared" si="80"/>
        <v>1</v>
      </c>
      <c r="L1719" s="18">
        <f>INDEX(章节关卡!$D$4:$AA$123,掉落填表!B1719-5000,(掉落填表!E1719-1)*4+4)*$Z$4</f>
        <v>1</v>
      </c>
      <c r="P1719" s="18">
        <f t="shared" si="78"/>
        <v>50600004</v>
      </c>
      <c r="Q1719" s="18" t="str">
        <f>G1719&amp;"#"&amp;H1719&amp;"#"&amp;VLOOKUP(G1719,章节关卡!$AN$3:$AO$36,2,FALSE)</f>
        <v>1603011#1#16</v>
      </c>
    </row>
    <row r="1720" spans="1:17" ht="17.100000000000001" customHeight="1" x14ac:dyDescent="0.2">
      <c r="A1720" s="14">
        <v>1717</v>
      </c>
      <c r="B1720" s="14">
        <v>5061</v>
      </c>
      <c r="C1720" s="14" t="s">
        <v>2698</v>
      </c>
      <c r="D1720" s="14" t="s">
        <v>968</v>
      </c>
      <c r="E1720" s="14">
        <v>1</v>
      </c>
      <c r="F1720" s="18">
        <f t="shared" si="79"/>
        <v>10000</v>
      </c>
      <c r="G1720" s="18">
        <f>INDEX(章节关卡!$D$4:$AA$123,掉落填表!B1720-5000,(掉落填表!E1720-1)*4+2)</f>
        <v>1401002</v>
      </c>
      <c r="H1720" s="18">
        <f t="shared" si="80"/>
        <v>350</v>
      </c>
      <c r="L1720" s="18">
        <f>INDEX(章节关卡!$D$4:$AA$123,掉落填表!B1720-5000,(掉落填表!E1720-1)*4+4)*$Z$4</f>
        <v>350</v>
      </c>
      <c r="P1720" s="18">
        <f t="shared" si="78"/>
        <v>50610001</v>
      </c>
      <c r="Q1720" s="18" t="str">
        <f>G1720&amp;"#"&amp;H1720&amp;"#"&amp;VLOOKUP(G1720,章节关卡!$AN$3:$AO$36,2,FALSE)</f>
        <v>1401002#350#14</v>
      </c>
    </row>
    <row r="1721" spans="1:17" ht="17.100000000000001" customHeight="1" x14ac:dyDescent="0.2">
      <c r="A1721" s="14">
        <v>1718</v>
      </c>
      <c r="B1721" s="14">
        <v>5061</v>
      </c>
      <c r="C1721" s="14" t="s">
        <v>2699</v>
      </c>
      <c r="D1721" s="14" t="s">
        <v>968</v>
      </c>
      <c r="E1721" s="14">
        <v>2</v>
      </c>
      <c r="F1721" s="18">
        <f t="shared" si="79"/>
        <v>10000</v>
      </c>
      <c r="G1721" s="18">
        <f>INDEX(章节关卡!$D$4:$AA$123,掉落填表!B1721-5000,(掉落填表!E1721-1)*4+2)</f>
        <v>1401003</v>
      </c>
      <c r="H1721" s="18">
        <f t="shared" si="80"/>
        <v>100</v>
      </c>
      <c r="L1721" s="18">
        <f>INDEX(章节关卡!$D$4:$AA$123,掉落填表!B1721-5000,(掉落填表!E1721-1)*4+4)*$Z$4</f>
        <v>100</v>
      </c>
      <c r="P1721" s="18">
        <f t="shared" si="78"/>
        <v>50610002</v>
      </c>
      <c r="Q1721" s="18" t="str">
        <f>G1721&amp;"#"&amp;H1721&amp;"#"&amp;VLOOKUP(G1721,章节关卡!$AN$3:$AO$36,2,FALSE)</f>
        <v>1401003#100#14</v>
      </c>
    </row>
    <row r="1722" spans="1:17" ht="17.100000000000001" customHeight="1" x14ac:dyDescent="0.2">
      <c r="A1722" s="14">
        <v>1719</v>
      </c>
      <c r="B1722" s="14">
        <v>5061</v>
      </c>
      <c r="C1722" s="14" t="s">
        <v>2700</v>
      </c>
      <c r="D1722" s="14" t="s">
        <v>968</v>
      </c>
      <c r="E1722" s="14">
        <v>3</v>
      </c>
      <c r="F1722" s="18">
        <f t="shared" si="79"/>
        <v>10000</v>
      </c>
      <c r="G1722" s="18">
        <f>INDEX(章节关卡!$D$4:$AA$123,掉落填表!B1722-5000,(掉落填表!E1722-1)*4+2)</f>
        <v>1603005</v>
      </c>
      <c r="H1722" s="18">
        <f t="shared" si="80"/>
        <v>10</v>
      </c>
      <c r="L1722" s="18">
        <f>INDEX(章节关卡!$D$4:$AA$123,掉落填表!B1722-5000,(掉落填表!E1722-1)*4+4)*$Z$4</f>
        <v>10</v>
      </c>
      <c r="P1722" s="18">
        <f t="shared" si="78"/>
        <v>50610003</v>
      </c>
      <c r="Q1722" s="18" t="str">
        <f>G1722&amp;"#"&amp;H1722&amp;"#"&amp;VLOOKUP(G1722,章节关卡!$AN$3:$AO$36,2,FALSE)</f>
        <v>1603005#10#16</v>
      </c>
    </row>
    <row r="1723" spans="1:17" ht="17.100000000000001" customHeight="1" x14ac:dyDescent="0.2">
      <c r="A1723" s="14">
        <v>1720</v>
      </c>
      <c r="B1723" s="14">
        <v>5061</v>
      </c>
      <c r="C1723" s="14" t="s">
        <v>2701</v>
      </c>
      <c r="D1723" s="14" t="s">
        <v>968</v>
      </c>
      <c r="E1723" s="14">
        <v>4</v>
      </c>
      <c r="F1723" s="18">
        <f t="shared" si="79"/>
        <v>10000</v>
      </c>
      <c r="G1723" s="18">
        <f>INDEX(章节关卡!$D$4:$AA$123,掉落填表!B1723-5000,(掉落填表!E1723-1)*4+2)</f>
        <v>1603007</v>
      </c>
      <c r="H1723" s="18">
        <f t="shared" si="80"/>
        <v>2</v>
      </c>
      <c r="L1723" s="18">
        <f>INDEX(章节关卡!$D$4:$AA$123,掉落填表!B1723-5000,(掉落填表!E1723-1)*4+4)*$Z$4</f>
        <v>2</v>
      </c>
      <c r="P1723" s="18">
        <f t="shared" si="78"/>
        <v>50610004</v>
      </c>
      <c r="Q1723" s="18" t="str">
        <f>G1723&amp;"#"&amp;H1723&amp;"#"&amp;VLOOKUP(G1723,章节关卡!$AN$3:$AO$36,2,FALSE)</f>
        <v>1603007#2#16</v>
      </c>
    </row>
    <row r="1724" spans="1:17" ht="17.100000000000001" customHeight="1" x14ac:dyDescent="0.2">
      <c r="A1724" s="14">
        <v>1721</v>
      </c>
      <c r="B1724" s="14">
        <v>5062</v>
      </c>
      <c r="C1724" s="14" t="s">
        <v>2702</v>
      </c>
      <c r="D1724" s="14" t="s">
        <v>968</v>
      </c>
      <c r="E1724" s="14">
        <v>1</v>
      </c>
      <c r="F1724" s="18">
        <f t="shared" si="79"/>
        <v>10000</v>
      </c>
      <c r="G1724" s="18">
        <f>INDEX(章节关卡!$D$4:$AA$123,掉落填表!B1724-5000,(掉落填表!E1724-1)*4+2)</f>
        <v>1401002</v>
      </c>
      <c r="H1724" s="18">
        <f t="shared" si="80"/>
        <v>350</v>
      </c>
      <c r="L1724" s="18">
        <f>INDEX(章节关卡!$D$4:$AA$123,掉落填表!B1724-5000,(掉落填表!E1724-1)*4+4)*$Z$4</f>
        <v>350</v>
      </c>
      <c r="P1724" s="18">
        <f t="shared" si="78"/>
        <v>50620001</v>
      </c>
      <c r="Q1724" s="18" t="str">
        <f>G1724&amp;"#"&amp;H1724&amp;"#"&amp;VLOOKUP(G1724,章节关卡!$AN$3:$AO$36,2,FALSE)</f>
        <v>1401002#350#14</v>
      </c>
    </row>
    <row r="1725" spans="1:17" ht="17.100000000000001" customHeight="1" x14ac:dyDescent="0.2">
      <c r="A1725" s="14">
        <v>1722</v>
      </c>
      <c r="B1725" s="14">
        <v>5062</v>
      </c>
      <c r="C1725" s="14" t="s">
        <v>2703</v>
      </c>
      <c r="D1725" s="14" t="s">
        <v>968</v>
      </c>
      <c r="E1725" s="14">
        <v>2</v>
      </c>
      <c r="F1725" s="18">
        <f t="shared" si="79"/>
        <v>10000</v>
      </c>
      <c r="G1725" s="18">
        <f>INDEX(章节关卡!$D$4:$AA$123,掉落填表!B1725-5000,(掉落填表!E1725-1)*4+2)</f>
        <v>1401004</v>
      </c>
      <c r="H1725" s="18">
        <f t="shared" si="80"/>
        <v>100</v>
      </c>
      <c r="L1725" s="18">
        <f>INDEX(章节关卡!$D$4:$AA$123,掉落填表!B1725-5000,(掉落填表!E1725-1)*4+4)*$Z$4</f>
        <v>100</v>
      </c>
      <c r="P1725" s="18">
        <f t="shared" si="78"/>
        <v>50620002</v>
      </c>
      <c r="Q1725" s="18" t="str">
        <f>G1725&amp;"#"&amp;H1725&amp;"#"&amp;VLOOKUP(G1725,章节关卡!$AN$3:$AO$36,2,FALSE)</f>
        <v>1401004#100#14</v>
      </c>
    </row>
    <row r="1726" spans="1:17" ht="17.100000000000001" customHeight="1" x14ac:dyDescent="0.2">
      <c r="A1726" s="14">
        <v>1723</v>
      </c>
      <c r="B1726" s="14">
        <v>5062</v>
      </c>
      <c r="C1726" s="14" t="s">
        <v>2704</v>
      </c>
      <c r="D1726" s="14" t="s">
        <v>968</v>
      </c>
      <c r="E1726" s="14">
        <v>3</v>
      </c>
      <c r="F1726" s="18">
        <f t="shared" si="79"/>
        <v>10000</v>
      </c>
      <c r="G1726" s="18">
        <f>INDEX(章节关卡!$D$4:$AA$123,掉落填表!B1726-5000,(掉落填表!E1726-1)*4+2)</f>
        <v>1603002</v>
      </c>
      <c r="H1726" s="18">
        <f t="shared" si="80"/>
        <v>10</v>
      </c>
      <c r="L1726" s="18">
        <f>INDEX(章节关卡!$D$4:$AA$123,掉落填表!B1726-5000,(掉落填表!E1726-1)*4+4)*$Z$4</f>
        <v>10</v>
      </c>
      <c r="P1726" s="18">
        <f t="shared" si="78"/>
        <v>50620003</v>
      </c>
      <c r="Q1726" s="18" t="str">
        <f>G1726&amp;"#"&amp;H1726&amp;"#"&amp;VLOOKUP(G1726,章节关卡!$AN$3:$AO$36,2,FALSE)</f>
        <v>1603002#10#16</v>
      </c>
    </row>
    <row r="1727" spans="1:17" ht="17.100000000000001" customHeight="1" x14ac:dyDescent="0.2">
      <c r="A1727" s="14">
        <v>1724</v>
      </c>
      <c r="B1727" s="14">
        <v>5062</v>
      </c>
      <c r="C1727" s="14" t="s">
        <v>2705</v>
      </c>
      <c r="D1727" s="14" t="s">
        <v>968</v>
      </c>
      <c r="E1727" s="14">
        <v>4</v>
      </c>
      <c r="F1727" s="18">
        <f t="shared" si="79"/>
        <v>10000</v>
      </c>
      <c r="G1727" s="18">
        <f>INDEX(章节关卡!$D$4:$AA$123,掉落填表!B1727-5000,(掉落填表!E1727-1)*4+2)</f>
        <v>1603009</v>
      </c>
      <c r="H1727" s="18">
        <f t="shared" si="80"/>
        <v>2</v>
      </c>
      <c r="L1727" s="18">
        <f>INDEX(章节关卡!$D$4:$AA$123,掉落填表!B1727-5000,(掉落填表!E1727-1)*4+4)*$Z$4</f>
        <v>2</v>
      </c>
      <c r="P1727" s="18">
        <f t="shared" si="78"/>
        <v>50620004</v>
      </c>
      <c r="Q1727" s="18" t="str">
        <f>G1727&amp;"#"&amp;H1727&amp;"#"&amp;VLOOKUP(G1727,章节关卡!$AN$3:$AO$36,2,FALSE)</f>
        <v>1603009#2#16</v>
      </c>
    </row>
    <row r="1728" spans="1:17" ht="17.100000000000001" customHeight="1" x14ac:dyDescent="0.2">
      <c r="A1728" s="14">
        <v>1725</v>
      </c>
      <c r="B1728" s="14">
        <v>5063</v>
      </c>
      <c r="C1728" s="14" t="s">
        <v>2706</v>
      </c>
      <c r="D1728" s="14" t="s">
        <v>968</v>
      </c>
      <c r="E1728" s="14">
        <v>1</v>
      </c>
      <c r="F1728" s="18">
        <f t="shared" si="79"/>
        <v>10000</v>
      </c>
      <c r="G1728" s="18">
        <f>INDEX(章节关卡!$D$4:$AA$123,掉落填表!B1728-5000,(掉落填表!E1728-1)*4+2)</f>
        <v>1401002</v>
      </c>
      <c r="H1728" s="18">
        <f t="shared" si="80"/>
        <v>350</v>
      </c>
      <c r="L1728" s="18">
        <f>INDEX(章节关卡!$D$4:$AA$123,掉落填表!B1728-5000,(掉落填表!E1728-1)*4+4)*$Z$4</f>
        <v>350</v>
      </c>
      <c r="P1728" s="18">
        <f t="shared" si="78"/>
        <v>50630001</v>
      </c>
      <c r="Q1728" s="18" t="str">
        <f>G1728&amp;"#"&amp;H1728&amp;"#"&amp;VLOOKUP(G1728,章节关卡!$AN$3:$AO$36,2,FALSE)</f>
        <v>1401002#350#14</v>
      </c>
    </row>
    <row r="1729" spans="1:17" ht="17.100000000000001" customHeight="1" x14ac:dyDescent="0.2">
      <c r="A1729" s="14">
        <v>1726</v>
      </c>
      <c r="B1729" s="14">
        <v>5063</v>
      </c>
      <c r="C1729" s="14" t="s">
        <v>2707</v>
      </c>
      <c r="D1729" s="14" t="s">
        <v>968</v>
      </c>
      <c r="E1729" s="14">
        <v>2</v>
      </c>
      <c r="F1729" s="18">
        <f t="shared" si="79"/>
        <v>10000</v>
      </c>
      <c r="G1729" s="18">
        <f>INDEX(章节关卡!$D$4:$AA$123,掉落填表!B1729-5000,(掉落填表!E1729-1)*4+2)</f>
        <v>1603013</v>
      </c>
      <c r="H1729" s="18">
        <f t="shared" si="80"/>
        <v>2</v>
      </c>
      <c r="L1729" s="18">
        <f>INDEX(章节关卡!$D$4:$AA$123,掉落填表!B1729-5000,(掉落填表!E1729-1)*4+4)*$Z$4</f>
        <v>2</v>
      </c>
      <c r="P1729" s="18">
        <f t="shared" si="78"/>
        <v>50630002</v>
      </c>
      <c r="Q1729" s="18" t="str">
        <f>G1729&amp;"#"&amp;H1729&amp;"#"&amp;VLOOKUP(G1729,章节关卡!$AN$3:$AO$36,2,FALSE)</f>
        <v>1603013#2#16</v>
      </c>
    </row>
    <row r="1730" spans="1:17" ht="17.100000000000001" customHeight="1" x14ac:dyDescent="0.2">
      <c r="A1730" s="14">
        <v>1727</v>
      </c>
      <c r="B1730" s="14">
        <v>5063</v>
      </c>
      <c r="C1730" s="14" t="s">
        <v>2708</v>
      </c>
      <c r="D1730" s="14" t="s">
        <v>968</v>
      </c>
      <c r="E1730" s="14">
        <v>3</v>
      </c>
      <c r="F1730" s="18">
        <f t="shared" si="79"/>
        <v>10000</v>
      </c>
      <c r="G1730" s="18">
        <f>INDEX(章节关卡!$D$4:$AA$123,掉落填表!B1730-5000,(掉落填表!E1730-1)*4+2)</f>
        <v>1603015</v>
      </c>
      <c r="H1730" s="18">
        <f t="shared" si="80"/>
        <v>2</v>
      </c>
      <c r="L1730" s="18">
        <f>INDEX(章节关卡!$D$4:$AA$123,掉落填表!B1730-5000,(掉落填表!E1730-1)*4+4)*$Z$4</f>
        <v>2</v>
      </c>
      <c r="P1730" s="18">
        <f t="shared" si="78"/>
        <v>50630003</v>
      </c>
      <c r="Q1730" s="18" t="str">
        <f>G1730&amp;"#"&amp;H1730&amp;"#"&amp;VLOOKUP(G1730,章节关卡!$AN$3:$AO$36,2,FALSE)</f>
        <v>1603015#2#16</v>
      </c>
    </row>
    <row r="1731" spans="1:17" ht="17.100000000000001" customHeight="1" x14ac:dyDescent="0.2">
      <c r="A1731" s="14">
        <v>1728</v>
      </c>
      <c r="B1731" s="14">
        <v>5063</v>
      </c>
      <c r="C1731" s="14" t="s">
        <v>2709</v>
      </c>
      <c r="D1731" s="14" t="s">
        <v>968</v>
      </c>
      <c r="E1731" s="14">
        <v>4</v>
      </c>
      <c r="F1731" s="18">
        <f t="shared" si="79"/>
        <v>10000</v>
      </c>
      <c r="G1731" s="18">
        <f>INDEX(章节关卡!$D$4:$AA$123,掉落填表!B1731-5000,(掉落填表!E1731-1)*4+2)</f>
        <v>1603011</v>
      </c>
      <c r="H1731" s="18">
        <f t="shared" si="80"/>
        <v>2</v>
      </c>
      <c r="L1731" s="18">
        <f>INDEX(章节关卡!$D$4:$AA$123,掉落填表!B1731-5000,(掉落填表!E1731-1)*4+4)*$Z$4</f>
        <v>2</v>
      </c>
      <c r="P1731" s="18">
        <f t="shared" si="78"/>
        <v>50630004</v>
      </c>
      <c r="Q1731" s="18" t="str">
        <f>G1731&amp;"#"&amp;H1731&amp;"#"&amp;VLOOKUP(G1731,章节关卡!$AN$3:$AO$36,2,FALSE)</f>
        <v>1603011#2#16</v>
      </c>
    </row>
    <row r="1732" spans="1:17" ht="17.100000000000001" customHeight="1" x14ac:dyDescent="0.2">
      <c r="A1732" s="14">
        <v>1729</v>
      </c>
      <c r="B1732" s="14">
        <v>5064</v>
      </c>
      <c r="C1732" s="14" t="s">
        <v>2710</v>
      </c>
      <c r="D1732" s="14" t="s">
        <v>968</v>
      </c>
      <c r="E1732" s="14">
        <v>1</v>
      </c>
      <c r="F1732" s="18">
        <f t="shared" si="79"/>
        <v>10000</v>
      </c>
      <c r="G1732" s="18">
        <f>INDEX(章节关卡!$D$4:$AA$123,掉落填表!B1732-5000,(掉落填表!E1732-1)*4+2)</f>
        <v>1401002</v>
      </c>
      <c r="H1732" s="18">
        <f t="shared" si="80"/>
        <v>350</v>
      </c>
      <c r="L1732" s="18">
        <f>INDEX(章节关卡!$D$4:$AA$123,掉落填表!B1732-5000,(掉落填表!E1732-1)*4+4)*$Z$4</f>
        <v>350</v>
      </c>
      <c r="P1732" s="18">
        <f t="shared" ref="P1732:P1795" si="81">B1732*10000+E1732</f>
        <v>50640001</v>
      </c>
      <c r="Q1732" s="18" t="str">
        <f>G1732&amp;"#"&amp;H1732&amp;"#"&amp;VLOOKUP(G1732,章节关卡!$AN$3:$AO$36,2,FALSE)</f>
        <v>1401002#350#14</v>
      </c>
    </row>
    <row r="1733" spans="1:17" ht="17.100000000000001" customHeight="1" x14ac:dyDescent="0.2">
      <c r="A1733" s="14">
        <v>1730</v>
      </c>
      <c r="B1733" s="14">
        <v>5064</v>
      </c>
      <c r="C1733" s="14" t="s">
        <v>2711</v>
      </c>
      <c r="D1733" s="14" t="s">
        <v>968</v>
      </c>
      <c r="E1733" s="14">
        <v>2</v>
      </c>
      <c r="F1733" s="18">
        <f t="shared" ref="F1733:F1796" si="82">IF(L1733&lt;1,INT(L1733*10000),10000)</f>
        <v>10000</v>
      </c>
      <c r="G1733" s="18">
        <f>INDEX(章节关卡!$D$4:$AA$123,掉落填表!B1733-5000,(掉落填表!E1733-1)*4+2)</f>
        <v>1401003</v>
      </c>
      <c r="H1733" s="18">
        <f t="shared" ref="H1733:H1796" si="83">IF(F1733&lt;10000,1,INT(L1733))</f>
        <v>100</v>
      </c>
      <c r="L1733" s="18">
        <f>INDEX(章节关卡!$D$4:$AA$123,掉落填表!B1733-5000,(掉落填表!E1733-1)*4+4)*$Z$4</f>
        <v>100</v>
      </c>
      <c r="P1733" s="18">
        <f t="shared" si="81"/>
        <v>50640002</v>
      </c>
      <c r="Q1733" s="18" t="str">
        <f>G1733&amp;"#"&amp;H1733&amp;"#"&amp;VLOOKUP(G1733,章节关卡!$AN$3:$AO$36,2,FALSE)</f>
        <v>1401003#100#14</v>
      </c>
    </row>
    <row r="1734" spans="1:17" ht="17.100000000000001" customHeight="1" x14ac:dyDescent="0.2">
      <c r="A1734" s="14">
        <v>1731</v>
      </c>
      <c r="B1734" s="14">
        <v>5064</v>
      </c>
      <c r="C1734" s="14" t="s">
        <v>2712</v>
      </c>
      <c r="D1734" s="14" t="s">
        <v>968</v>
      </c>
      <c r="E1734" s="14">
        <v>3</v>
      </c>
      <c r="F1734" s="18">
        <f t="shared" si="82"/>
        <v>10000</v>
      </c>
      <c r="G1734" s="18">
        <f>INDEX(章节关卡!$D$4:$AA$123,掉落填表!B1734-5000,(掉落填表!E1734-1)*4+2)</f>
        <v>1603005</v>
      </c>
      <c r="H1734" s="18">
        <f t="shared" si="83"/>
        <v>10</v>
      </c>
      <c r="L1734" s="18">
        <f>INDEX(章节关卡!$D$4:$AA$123,掉落填表!B1734-5000,(掉落填表!E1734-1)*4+4)*$Z$4</f>
        <v>10</v>
      </c>
      <c r="P1734" s="18">
        <f t="shared" si="81"/>
        <v>50640003</v>
      </c>
      <c r="Q1734" s="18" t="str">
        <f>G1734&amp;"#"&amp;H1734&amp;"#"&amp;VLOOKUP(G1734,章节关卡!$AN$3:$AO$36,2,FALSE)</f>
        <v>1603005#10#16</v>
      </c>
    </row>
    <row r="1735" spans="1:17" ht="17.100000000000001" customHeight="1" x14ac:dyDescent="0.2">
      <c r="A1735" s="14">
        <v>1732</v>
      </c>
      <c r="B1735" s="14">
        <v>5064</v>
      </c>
      <c r="C1735" s="14" t="s">
        <v>2713</v>
      </c>
      <c r="D1735" s="14" t="s">
        <v>968</v>
      </c>
      <c r="E1735" s="14">
        <v>4</v>
      </c>
      <c r="F1735" s="18">
        <f t="shared" si="82"/>
        <v>10000</v>
      </c>
      <c r="G1735" s="18">
        <f>INDEX(章节关卡!$D$4:$AA$123,掉落填表!B1735-5000,(掉落填表!E1735-1)*4+2)</f>
        <v>1603013</v>
      </c>
      <c r="H1735" s="18">
        <f t="shared" si="83"/>
        <v>2</v>
      </c>
      <c r="L1735" s="18">
        <f>INDEX(章节关卡!$D$4:$AA$123,掉落填表!B1735-5000,(掉落填表!E1735-1)*4+4)*$Z$4</f>
        <v>2</v>
      </c>
      <c r="P1735" s="18">
        <f t="shared" si="81"/>
        <v>50640004</v>
      </c>
      <c r="Q1735" s="18" t="str">
        <f>G1735&amp;"#"&amp;H1735&amp;"#"&amp;VLOOKUP(G1735,章节关卡!$AN$3:$AO$36,2,FALSE)</f>
        <v>1603013#2#16</v>
      </c>
    </row>
    <row r="1736" spans="1:17" ht="17.100000000000001" customHeight="1" x14ac:dyDescent="0.2">
      <c r="A1736" s="14">
        <v>1733</v>
      </c>
      <c r="B1736" s="14">
        <v>5065</v>
      </c>
      <c r="C1736" s="14" t="s">
        <v>2714</v>
      </c>
      <c r="D1736" s="14" t="s">
        <v>968</v>
      </c>
      <c r="E1736" s="14">
        <v>1</v>
      </c>
      <c r="F1736" s="18">
        <f t="shared" si="82"/>
        <v>10000</v>
      </c>
      <c r="G1736" s="18">
        <f>INDEX(章节关卡!$D$4:$AA$123,掉落填表!B1736-5000,(掉落填表!E1736-1)*4+2)</f>
        <v>1401002</v>
      </c>
      <c r="H1736" s="18">
        <f t="shared" si="83"/>
        <v>350</v>
      </c>
      <c r="L1736" s="18">
        <f>INDEX(章节关卡!$D$4:$AA$123,掉落填表!B1736-5000,(掉落填表!E1736-1)*4+4)*$Z$4</f>
        <v>350</v>
      </c>
      <c r="P1736" s="18">
        <f t="shared" si="81"/>
        <v>50650001</v>
      </c>
      <c r="Q1736" s="18" t="str">
        <f>G1736&amp;"#"&amp;H1736&amp;"#"&amp;VLOOKUP(G1736,章节关卡!$AN$3:$AO$36,2,FALSE)</f>
        <v>1401002#350#14</v>
      </c>
    </row>
    <row r="1737" spans="1:17" ht="17.100000000000001" customHeight="1" x14ac:dyDescent="0.2">
      <c r="A1737" s="14">
        <v>1734</v>
      </c>
      <c r="B1737" s="14">
        <v>5065</v>
      </c>
      <c r="C1737" s="14" t="s">
        <v>2715</v>
      </c>
      <c r="D1737" s="14" t="s">
        <v>968</v>
      </c>
      <c r="E1737" s="14">
        <v>2</v>
      </c>
      <c r="F1737" s="18">
        <f t="shared" si="82"/>
        <v>10000</v>
      </c>
      <c r="G1737" s="18">
        <f>INDEX(章节关卡!$D$4:$AA$123,掉落填表!B1737-5000,(掉落填表!E1737-1)*4+2)</f>
        <v>1401004</v>
      </c>
      <c r="H1737" s="18">
        <f t="shared" si="83"/>
        <v>100</v>
      </c>
      <c r="L1737" s="18">
        <f>INDEX(章节关卡!$D$4:$AA$123,掉落填表!B1737-5000,(掉落填表!E1737-1)*4+4)*$Z$4</f>
        <v>100</v>
      </c>
      <c r="P1737" s="18">
        <f t="shared" si="81"/>
        <v>50650002</v>
      </c>
      <c r="Q1737" s="18" t="str">
        <f>G1737&amp;"#"&amp;H1737&amp;"#"&amp;VLOOKUP(G1737,章节关卡!$AN$3:$AO$36,2,FALSE)</f>
        <v>1401004#100#14</v>
      </c>
    </row>
    <row r="1738" spans="1:17" ht="17.100000000000001" customHeight="1" x14ac:dyDescent="0.2">
      <c r="A1738" s="14">
        <v>1735</v>
      </c>
      <c r="B1738" s="14">
        <v>5065</v>
      </c>
      <c r="C1738" s="14" t="s">
        <v>2716</v>
      </c>
      <c r="D1738" s="14" t="s">
        <v>968</v>
      </c>
      <c r="E1738" s="14">
        <v>3</v>
      </c>
      <c r="F1738" s="18">
        <f t="shared" si="82"/>
        <v>10000</v>
      </c>
      <c r="G1738" s="18">
        <f>INDEX(章节关卡!$D$4:$AA$123,掉落填表!B1738-5000,(掉落填表!E1738-1)*4+2)</f>
        <v>1603002</v>
      </c>
      <c r="H1738" s="18">
        <f t="shared" si="83"/>
        <v>10</v>
      </c>
      <c r="L1738" s="18">
        <f>INDEX(章节关卡!$D$4:$AA$123,掉落填表!B1738-5000,(掉落填表!E1738-1)*4+4)*$Z$4</f>
        <v>10</v>
      </c>
      <c r="P1738" s="18">
        <f t="shared" si="81"/>
        <v>50650003</v>
      </c>
      <c r="Q1738" s="18" t="str">
        <f>G1738&amp;"#"&amp;H1738&amp;"#"&amp;VLOOKUP(G1738,章节关卡!$AN$3:$AO$36,2,FALSE)</f>
        <v>1603002#10#16</v>
      </c>
    </row>
    <row r="1739" spans="1:17" ht="17.100000000000001" customHeight="1" x14ac:dyDescent="0.2">
      <c r="A1739" s="14">
        <v>1736</v>
      </c>
      <c r="B1739" s="14">
        <v>5065</v>
      </c>
      <c r="C1739" s="14" t="s">
        <v>2717</v>
      </c>
      <c r="D1739" s="14" t="s">
        <v>968</v>
      </c>
      <c r="E1739" s="14">
        <v>4</v>
      </c>
      <c r="F1739" s="18">
        <f t="shared" si="82"/>
        <v>10000</v>
      </c>
      <c r="G1739" s="18">
        <f>INDEX(章节关卡!$D$4:$AA$123,掉落填表!B1739-5000,(掉落填表!E1739-1)*4+2)</f>
        <v>1603015</v>
      </c>
      <c r="H1739" s="18">
        <f t="shared" si="83"/>
        <v>2</v>
      </c>
      <c r="L1739" s="18">
        <f>INDEX(章节关卡!$D$4:$AA$123,掉落填表!B1739-5000,(掉落填表!E1739-1)*4+4)*$Z$4</f>
        <v>2</v>
      </c>
      <c r="P1739" s="18">
        <f t="shared" si="81"/>
        <v>50650004</v>
      </c>
      <c r="Q1739" s="18" t="str">
        <f>G1739&amp;"#"&amp;H1739&amp;"#"&amp;VLOOKUP(G1739,章节关卡!$AN$3:$AO$36,2,FALSE)</f>
        <v>1603015#2#16</v>
      </c>
    </row>
    <row r="1740" spans="1:17" ht="17.100000000000001" customHeight="1" x14ac:dyDescent="0.2">
      <c r="A1740" s="14">
        <v>1737</v>
      </c>
      <c r="B1740" s="14">
        <v>5066</v>
      </c>
      <c r="C1740" s="14" t="s">
        <v>2718</v>
      </c>
      <c r="D1740" s="14" t="s">
        <v>968</v>
      </c>
      <c r="E1740" s="14">
        <v>1</v>
      </c>
      <c r="F1740" s="18">
        <f t="shared" si="82"/>
        <v>10000</v>
      </c>
      <c r="G1740" s="18">
        <f>INDEX(章节关卡!$D$4:$AA$123,掉落填表!B1740-5000,(掉落填表!E1740-1)*4+2)</f>
        <v>1401002</v>
      </c>
      <c r="H1740" s="18">
        <f t="shared" si="83"/>
        <v>350</v>
      </c>
      <c r="L1740" s="18">
        <f>INDEX(章节关卡!$D$4:$AA$123,掉落填表!B1740-5000,(掉落填表!E1740-1)*4+4)*$Z$4</f>
        <v>350</v>
      </c>
      <c r="P1740" s="18">
        <f t="shared" si="81"/>
        <v>50660001</v>
      </c>
      <c r="Q1740" s="18" t="str">
        <f>G1740&amp;"#"&amp;H1740&amp;"#"&amp;VLOOKUP(G1740,章节关卡!$AN$3:$AO$36,2,FALSE)</f>
        <v>1401002#350#14</v>
      </c>
    </row>
    <row r="1741" spans="1:17" ht="17.100000000000001" customHeight="1" x14ac:dyDescent="0.2">
      <c r="A1741" s="14">
        <v>1738</v>
      </c>
      <c r="B1741" s="14">
        <v>5066</v>
      </c>
      <c r="C1741" s="14" t="s">
        <v>2719</v>
      </c>
      <c r="D1741" s="14" t="s">
        <v>968</v>
      </c>
      <c r="E1741" s="14">
        <v>2</v>
      </c>
      <c r="F1741" s="18">
        <f t="shared" si="82"/>
        <v>10000</v>
      </c>
      <c r="G1741" s="18">
        <f>INDEX(章节关卡!$D$4:$AA$123,掉落填表!B1741-5000,(掉落填表!E1741-1)*4+2)</f>
        <v>1401003</v>
      </c>
      <c r="H1741" s="18">
        <f t="shared" si="83"/>
        <v>100</v>
      </c>
      <c r="L1741" s="18">
        <f>INDEX(章节关卡!$D$4:$AA$123,掉落填表!B1741-5000,(掉落填表!E1741-1)*4+4)*$Z$4</f>
        <v>100</v>
      </c>
      <c r="P1741" s="18">
        <f t="shared" si="81"/>
        <v>50660002</v>
      </c>
      <c r="Q1741" s="18" t="str">
        <f>G1741&amp;"#"&amp;H1741&amp;"#"&amp;VLOOKUP(G1741,章节关卡!$AN$3:$AO$36,2,FALSE)</f>
        <v>1401003#100#14</v>
      </c>
    </row>
    <row r="1742" spans="1:17" ht="17.100000000000001" customHeight="1" x14ac:dyDescent="0.2">
      <c r="A1742" s="14">
        <v>1739</v>
      </c>
      <c r="B1742" s="14">
        <v>5066</v>
      </c>
      <c r="C1742" s="14" t="s">
        <v>2720</v>
      </c>
      <c r="D1742" s="14" t="s">
        <v>968</v>
      </c>
      <c r="E1742" s="14">
        <v>3</v>
      </c>
      <c r="F1742" s="18">
        <f t="shared" si="82"/>
        <v>10000</v>
      </c>
      <c r="G1742" s="18">
        <f>INDEX(章节关卡!$D$4:$AA$123,掉落填表!B1742-5000,(掉落填表!E1742-1)*4+2)</f>
        <v>1603005</v>
      </c>
      <c r="H1742" s="18">
        <f t="shared" si="83"/>
        <v>10</v>
      </c>
      <c r="L1742" s="18">
        <f>INDEX(章节关卡!$D$4:$AA$123,掉落填表!B1742-5000,(掉落填表!E1742-1)*4+4)*$Z$4</f>
        <v>10</v>
      </c>
      <c r="P1742" s="18">
        <f t="shared" si="81"/>
        <v>50660003</v>
      </c>
      <c r="Q1742" s="18" t="str">
        <f>G1742&amp;"#"&amp;H1742&amp;"#"&amp;VLOOKUP(G1742,章节关卡!$AN$3:$AO$36,2,FALSE)</f>
        <v>1603005#10#16</v>
      </c>
    </row>
    <row r="1743" spans="1:17" ht="17.100000000000001" customHeight="1" x14ac:dyDescent="0.2">
      <c r="A1743" s="14">
        <v>1740</v>
      </c>
      <c r="B1743" s="14">
        <v>5066</v>
      </c>
      <c r="C1743" s="14" t="s">
        <v>2721</v>
      </c>
      <c r="D1743" s="14" t="s">
        <v>968</v>
      </c>
      <c r="E1743" s="14">
        <v>4</v>
      </c>
      <c r="F1743" s="18">
        <f t="shared" si="82"/>
        <v>10000</v>
      </c>
      <c r="G1743" s="18">
        <f>INDEX(章节关卡!$D$4:$AA$123,掉落填表!B1743-5000,(掉落填表!E1743-1)*4+2)</f>
        <v>1603007</v>
      </c>
      <c r="H1743" s="18">
        <f t="shared" si="83"/>
        <v>2</v>
      </c>
      <c r="L1743" s="18">
        <f>INDEX(章节关卡!$D$4:$AA$123,掉落填表!B1743-5000,(掉落填表!E1743-1)*4+4)*$Z$4</f>
        <v>2</v>
      </c>
      <c r="P1743" s="18">
        <f t="shared" si="81"/>
        <v>50660004</v>
      </c>
      <c r="Q1743" s="18" t="str">
        <f>G1743&amp;"#"&amp;H1743&amp;"#"&amp;VLOOKUP(G1743,章节关卡!$AN$3:$AO$36,2,FALSE)</f>
        <v>1603007#2#16</v>
      </c>
    </row>
    <row r="1744" spans="1:17" ht="17.100000000000001" customHeight="1" x14ac:dyDescent="0.2">
      <c r="A1744" s="14">
        <v>1741</v>
      </c>
      <c r="B1744" s="14">
        <v>5067</v>
      </c>
      <c r="C1744" s="14" t="s">
        <v>2722</v>
      </c>
      <c r="D1744" s="14" t="s">
        <v>968</v>
      </c>
      <c r="E1744" s="14">
        <v>1</v>
      </c>
      <c r="F1744" s="18">
        <f t="shared" si="82"/>
        <v>10000</v>
      </c>
      <c r="G1744" s="18">
        <f>INDEX(章节关卡!$D$4:$AA$123,掉落填表!B1744-5000,(掉落填表!E1744-1)*4+2)</f>
        <v>1401002</v>
      </c>
      <c r="H1744" s="18">
        <f t="shared" si="83"/>
        <v>350</v>
      </c>
      <c r="L1744" s="18">
        <f>INDEX(章节关卡!$D$4:$AA$123,掉落填表!B1744-5000,(掉落填表!E1744-1)*4+4)*$Z$4</f>
        <v>350</v>
      </c>
      <c r="P1744" s="18">
        <f t="shared" si="81"/>
        <v>50670001</v>
      </c>
      <c r="Q1744" s="18" t="str">
        <f>G1744&amp;"#"&amp;H1744&amp;"#"&amp;VLOOKUP(G1744,章节关卡!$AN$3:$AO$36,2,FALSE)</f>
        <v>1401002#350#14</v>
      </c>
    </row>
    <row r="1745" spans="1:17" ht="17.100000000000001" customHeight="1" x14ac:dyDescent="0.2">
      <c r="A1745" s="14">
        <v>1742</v>
      </c>
      <c r="B1745" s="14">
        <v>5067</v>
      </c>
      <c r="C1745" s="14" t="s">
        <v>2723</v>
      </c>
      <c r="D1745" s="14" t="s">
        <v>968</v>
      </c>
      <c r="E1745" s="14">
        <v>2</v>
      </c>
      <c r="F1745" s="18">
        <f t="shared" si="82"/>
        <v>10000</v>
      </c>
      <c r="G1745" s="18">
        <f>INDEX(章节关卡!$D$4:$AA$123,掉落填表!B1745-5000,(掉落填表!E1745-1)*4+2)</f>
        <v>1401004</v>
      </c>
      <c r="H1745" s="18">
        <f t="shared" si="83"/>
        <v>100</v>
      </c>
      <c r="L1745" s="18">
        <f>INDEX(章节关卡!$D$4:$AA$123,掉落填表!B1745-5000,(掉落填表!E1745-1)*4+4)*$Z$4</f>
        <v>100</v>
      </c>
      <c r="P1745" s="18">
        <f t="shared" si="81"/>
        <v>50670002</v>
      </c>
      <c r="Q1745" s="18" t="str">
        <f>G1745&amp;"#"&amp;H1745&amp;"#"&amp;VLOOKUP(G1745,章节关卡!$AN$3:$AO$36,2,FALSE)</f>
        <v>1401004#100#14</v>
      </c>
    </row>
    <row r="1746" spans="1:17" ht="17.100000000000001" customHeight="1" x14ac:dyDescent="0.2">
      <c r="A1746" s="14">
        <v>1743</v>
      </c>
      <c r="B1746" s="14">
        <v>5067</v>
      </c>
      <c r="C1746" s="14" t="s">
        <v>2724</v>
      </c>
      <c r="D1746" s="14" t="s">
        <v>968</v>
      </c>
      <c r="E1746" s="14">
        <v>3</v>
      </c>
      <c r="F1746" s="18">
        <f t="shared" si="82"/>
        <v>10000</v>
      </c>
      <c r="G1746" s="18">
        <f>INDEX(章节关卡!$D$4:$AA$123,掉落填表!B1746-5000,(掉落填表!E1746-1)*4+2)</f>
        <v>1603002</v>
      </c>
      <c r="H1746" s="18">
        <f t="shared" si="83"/>
        <v>10</v>
      </c>
      <c r="L1746" s="18">
        <f>INDEX(章节关卡!$D$4:$AA$123,掉落填表!B1746-5000,(掉落填表!E1746-1)*4+4)*$Z$4</f>
        <v>10</v>
      </c>
      <c r="P1746" s="18">
        <f t="shared" si="81"/>
        <v>50670003</v>
      </c>
      <c r="Q1746" s="18" t="str">
        <f>G1746&amp;"#"&amp;H1746&amp;"#"&amp;VLOOKUP(G1746,章节关卡!$AN$3:$AO$36,2,FALSE)</f>
        <v>1603002#10#16</v>
      </c>
    </row>
    <row r="1747" spans="1:17" ht="17.100000000000001" customHeight="1" x14ac:dyDescent="0.2">
      <c r="A1747" s="14">
        <v>1744</v>
      </c>
      <c r="B1747" s="14">
        <v>5067</v>
      </c>
      <c r="C1747" s="14" t="s">
        <v>2725</v>
      </c>
      <c r="D1747" s="14" t="s">
        <v>968</v>
      </c>
      <c r="E1747" s="14">
        <v>4</v>
      </c>
      <c r="F1747" s="18">
        <f t="shared" si="82"/>
        <v>10000</v>
      </c>
      <c r="G1747" s="18">
        <f>INDEX(章节关卡!$D$4:$AA$123,掉落填表!B1747-5000,(掉落填表!E1747-1)*4+2)</f>
        <v>1603009</v>
      </c>
      <c r="H1747" s="18">
        <f t="shared" si="83"/>
        <v>2</v>
      </c>
      <c r="L1747" s="18">
        <f>INDEX(章节关卡!$D$4:$AA$123,掉落填表!B1747-5000,(掉落填表!E1747-1)*4+4)*$Z$4</f>
        <v>2</v>
      </c>
      <c r="P1747" s="18">
        <f t="shared" si="81"/>
        <v>50670004</v>
      </c>
      <c r="Q1747" s="18" t="str">
        <f>G1747&amp;"#"&amp;H1747&amp;"#"&amp;VLOOKUP(G1747,章节关卡!$AN$3:$AO$36,2,FALSE)</f>
        <v>1603009#2#16</v>
      </c>
    </row>
    <row r="1748" spans="1:17" ht="17.100000000000001" customHeight="1" x14ac:dyDescent="0.2">
      <c r="A1748" s="14">
        <v>1745</v>
      </c>
      <c r="B1748" s="14">
        <v>5068</v>
      </c>
      <c r="C1748" s="14" t="s">
        <v>2726</v>
      </c>
      <c r="D1748" s="14" t="s">
        <v>968</v>
      </c>
      <c r="E1748" s="14">
        <v>1</v>
      </c>
      <c r="F1748" s="18">
        <f t="shared" si="82"/>
        <v>10000</v>
      </c>
      <c r="G1748" s="18">
        <f>INDEX(章节关卡!$D$4:$AA$123,掉落填表!B1748-5000,(掉落填表!E1748-1)*4+2)</f>
        <v>1401002</v>
      </c>
      <c r="H1748" s="18">
        <f t="shared" si="83"/>
        <v>350</v>
      </c>
      <c r="L1748" s="18">
        <f>INDEX(章节关卡!$D$4:$AA$123,掉落填表!B1748-5000,(掉落填表!E1748-1)*4+4)*$Z$4</f>
        <v>350</v>
      </c>
      <c r="P1748" s="18">
        <f t="shared" si="81"/>
        <v>50680001</v>
      </c>
      <c r="Q1748" s="18" t="str">
        <f>G1748&amp;"#"&amp;H1748&amp;"#"&amp;VLOOKUP(G1748,章节关卡!$AN$3:$AO$36,2,FALSE)</f>
        <v>1401002#350#14</v>
      </c>
    </row>
    <row r="1749" spans="1:17" ht="17.100000000000001" customHeight="1" x14ac:dyDescent="0.2">
      <c r="A1749" s="14">
        <v>1746</v>
      </c>
      <c r="B1749" s="14">
        <v>5068</v>
      </c>
      <c r="C1749" s="14" t="s">
        <v>2727</v>
      </c>
      <c r="D1749" s="14" t="s">
        <v>968</v>
      </c>
      <c r="E1749" s="14">
        <v>2</v>
      </c>
      <c r="F1749" s="18">
        <f t="shared" si="82"/>
        <v>10000</v>
      </c>
      <c r="G1749" s="18">
        <f>INDEX(章节关卡!$D$4:$AA$123,掉落填表!B1749-5000,(掉落填表!E1749-1)*4+2)</f>
        <v>1603007</v>
      </c>
      <c r="H1749" s="18">
        <f t="shared" si="83"/>
        <v>2</v>
      </c>
      <c r="L1749" s="18">
        <f>INDEX(章节关卡!$D$4:$AA$123,掉落填表!B1749-5000,(掉落填表!E1749-1)*4+4)*$Z$4</f>
        <v>2</v>
      </c>
      <c r="P1749" s="18">
        <f t="shared" si="81"/>
        <v>50680002</v>
      </c>
      <c r="Q1749" s="18" t="str">
        <f>G1749&amp;"#"&amp;H1749&amp;"#"&amp;VLOOKUP(G1749,章节关卡!$AN$3:$AO$36,2,FALSE)</f>
        <v>1603007#2#16</v>
      </c>
    </row>
    <row r="1750" spans="1:17" ht="17.100000000000001" customHeight="1" x14ac:dyDescent="0.2">
      <c r="A1750" s="14">
        <v>1747</v>
      </c>
      <c r="B1750" s="14">
        <v>5068</v>
      </c>
      <c r="C1750" s="14" t="s">
        <v>2728</v>
      </c>
      <c r="D1750" s="14" t="s">
        <v>968</v>
      </c>
      <c r="E1750" s="14">
        <v>3</v>
      </c>
      <c r="F1750" s="18">
        <f t="shared" si="82"/>
        <v>10000</v>
      </c>
      <c r="G1750" s="18">
        <f>INDEX(章节关卡!$D$4:$AA$123,掉落填表!B1750-5000,(掉落填表!E1750-1)*4+2)</f>
        <v>1603009</v>
      </c>
      <c r="H1750" s="18">
        <f t="shared" si="83"/>
        <v>2</v>
      </c>
      <c r="L1750" s="18">
        <f>INDEX(章节关卡!$D$4:$AA$123,掉落填表!B1750-5000,(掉落填表!E1750-1)*4+4)*$Z$4</f>
        <v>2</v>
      </c>
      <c r="P1750" s="18">
        <f t="shared" si="81"/>
        <v>50680003</v>
      </c>
      <c r="Q1750" s="18" t="str">
        <f>G1750&amp;"#"&amp;H1750&amp;"#"&amp;VLOOKUP(G1750,章节关卡!$AN$3:$AO$36,2,FALSE)</f>
        <v>1603009#2#16</v>
      </c>
    </row>
    <row r="1751" spans="1:17" ht="17.100000000000001" customHeight="1" x14ac:dyDescent="0.2">
      <c r="A1751" s="14">
        <v>1748</v>
      </c>
      <c r="B1751" s="14">
        <v>5068</v>
      </c>
      <c r="C1751" s="14" t="s">
        <v>2729</v>
      </c>
      <c r="D1751" s="14" t="s">
        <v>968</v>
      </c>
      <c r="E1751" s="14">
        <v>4</v>
      </c>
      <c r="F1751" s="18">
        <f t="shared" si="82"/>
        <v>10000</v>
      </c>
      <c r="G1751" s="18">
        <f>INDEX(章节关卡!$D$4:$AA$123,掉落填表!B1751-5000,(掉落填表!E1751-1)*4+2)</f>
        <v>1603011</v>
      </c>
      <c r="H1751" s="18">
        <f t="shared" si="83"/>
        <v>2</v>
      </c>
      <c r="L1751" s="18">
        <f>INDEX(章节关卡!$D$4:$AA$123,掉落填表!B1751-5000,(掉落填表!E1751-1)*4+4)*$Z$4</f>
        <v>2</v>
      </c>
      <c r="P1751" s="18">
        <f t="shared" si="81"/>
        <v>50680004</v>
      </c>
      <c r="Q1751" s="18" t="str">
        <f>G1751&amp;"#"&amp;H1751&amp;"#"&amp;VLOOKUP(G1751,章节关卡!$AN$3:$AO$36,2,FALSE)</f>
        <v>1603011#2#16</v>
      </c>
    </row>
    <row r="1752" spans="1:17" ht="17.100000000000001" customHeight="1" x14ac:dyDescent="0.2">
      <c r="A1752" s="14">
        <v>1749</v>
      </c>
      <c r="B1752" s="14">
        <v>5069</v>
      </c>
      <c r="C1752" s="14" t="s">
        <v>2730</v>
      </c>
      <c r="D1752" s="14" t="s">
        <v>968</v>
      </c>
      <c r="E1752" s="14">
        <v>1</v>
      </c>
      <c r="F1752" s="18">
        <f t="shared" si="82"/>
        <v>10000</v>
      </c>
      <c r="G1752" s="18">
        <f>INDEX(章节关卡!$D$4:$AA$123,掉落填表!B1752-5000,(掉落填表!E1752-1)*4+2)</f>
        <v>1401002</v>
      </c>
      <c r="H1752" s="18">
        <f t="shared" si="83"/>
        <v>350</v>
      </c>
      <c r="L1752" s="18">
        <f>INDEX(章节关卡!$D$4:$AA$123,掉落填表!B1752-5000,(掉落填表!E1752-1)*4+4)*$Z$4</f>
        <v>350</v>
      </c>
      <c r="P1752" s="18">
        <f t="shared" si="81"/>
        <v>50690001</v>
      </c>
      <c r="Q1752" s="18" t="str">
        <f>G1752&amp;"#"&amp;H1752&amp;"#"&amp;VLOOKUP(G1752,章节关卡!$AN$3:$AO$36,2,FALSE)</f>
        <v>1401002#350#14</v>
      </c>
    </row>
    <row r="1753" spans="1:17" ht="17.100000000000001" customHeight="1" x14ac:dyDescent="0.2">
      <c r="A1753" s="14">
        <v>1750</v>
      </c>
      <c r="B1753" s="14">
        <v>5069</v>
      </c>
      <c r="C1753" s="14" t="s">
        <v>2731</v>
      </c>
      <c r="D1753" s="14" t="s">
        <v>968</v>
      </c>
      <c r="E1753" s="14">
        <v>2</v>
      </c>
      <c r="F1753" s="18">
        <f t="shared" si="82"/>
        <v>10000</v>
      </c>
      <c r="G1753" s="18">
        <f>INDEX(章节关卡!$D$4:$AA$123,掉落填表!B1753-5000,(掉落填表!E1753-1)*4+2)</f>
        <v>1401003</v>
      </c>
      <c r="H1753" s="18">
        <f t="shared" si="83"/>
        <v>100</v>
      </c>
      <c r="L1753" s="18">
        <f>INDEX(章节关卡!$D$4:$AA$123,掉落填表!B1753-5000,(掉落填表!E1753-1)*4+4)*$Z$4</f>
        <v>100</v>
      </c>
      <c r="P1753" s="18">
        <f t="shared" si="81"/>
        <v>50690002</v>
      </c>
      <c r="Q1753" s="18" t="str">
        <f>G1753&amp;"#"&amp;H1753&amp;"#"&amp;VLOOKUP(G1753,章节关卡!$AN$3:$AO$36,2,FALSE)</f>
        <v>1401003#100#14</v>
      </c>
    </row>
    <row r="1754" spans="1:17" ht="17.100000000000001" customHeight="1" x14ac:dyDescent="0.2">
      <c r="A1754" s="14">
        <v>1751</v>
      </c>
      <c r="B1754" s="14">
        <v>5069</v>
      </c>
      <c r="C1754" s="14" t="s">
        <v>2732</v>
      </c>
      <c r="D1754" s="14" t="s">
        <v>968</v>
      </c>
      <c r="E1754" s="14">
        <v>3</v>
      </c>
      <c r="F1754" s="18">
        <f t="shared" si="82"/>
        <v>10000</v>
      </c>
      <c r="G1754" s="18">
        <f>INDEX(章节关卡!$D$4:$AA$123,掉落填表!B1754-5000,(掉落填表!E1754-1)*4+2)</f>
        <v>1603005</v>
      </c>
      <c r="H1754" s="18">
        <f t="shared" si="83"/>
        <v>10</v>
      </c>
      <c r="L1754" s="18">
        <f>INDEX(章节关卡!$D$4:$AA$123,掉落填表!B1754-5000,(掉落填表!E1754-1)*4+4)*$Z$4</f>
        <v>10</v>
      </c>
      <c r="P1754" s="18">
        <f t="shared" si="81"/>
        <v>50690003</v>
      </c>
      <c r="Q1754" s="18" t="str">
        <f>G1754&amp;"#"&amp;H1754&amp;"#"&amp;VLOOKUP(G1754,章节关卡!$AN$3:$AO$36,2,FALSE)</f>
        <v>1603005#10#16</v>
      </c>
    </row>
    <row r="1755" spans="1:17" ht="17.100000000000001" customHeight="1" x14ac:dyDescent="0.2">
      <c r="A1755" s="14">
        <v>1752</v>
      </c>
      <c r="B1755" s="14">
        <v>5069</v>
      </c>
      <c r="C1755" s="14" t="s">
        <v>2733</v>
      </c>
      <c r="D1755" s="14" t="s">
        <v>968</v>
      </c>
      <c r="E1755" s="14">
        <v>4</v>
      </c>
      <c r="F1755" s="18">
        <f t="shared" si="82"/>
        <v>10000</v>
      </c>
      <c r="G1755" s="18">
        <f>INDEX(章节关卡!$D$4:$AA$123,掉落填表!B1755-5000,(掉落填表!E1755-1)*4+2)</f>
        <v>1603013</v>
      </c>
      <c r="H1755" s="18">
        <f t="shared" si="83"/>
        <v>2</v>
      </c>
      <c r="L1755" s="18">
        <f>INDEX(章节关卡!$D$4:$AA$123,掉落填表!B1755-5000,(掉落填表!E1755-1)*4+4)*$Z$4</f>
        <v>2</v>
      </c>
      <c r="P1755" s="18">
        <f t="shared" si="81"/>
        <v>50690004</v>
      </c>
      <c r="Q1755" s="18" t="str">
        <f>G1755&amp;"#"&amp;H1755&amp;"#"&amp;VLOOKUP(G1755,章节关卡!$AN$3:$AO$36,2,FALSE)</f>
        <v>1603013#2#16</v>
      </c>
    </row>
    <row r="1756" spans="1:17" ht="17.100000000000001" customHeight="1" x14ac:dyDescent="0.2">
      <c r="A1756" s="14">
        <v>1753</v>
      </c>
      <c r="B1756" s="14">
        <v>5070</v>
      </c>
      <c r="C1756" s="14" t="s">
        <v>2734</v>
      </c>
      <c r="D1756" s="14" t="s">
        <v>968</v>
      </c>
      <c r="E1756" s="14">
        <v>1</v>
      </c>
      <c r="F1756" s="18">
        <f t="shared" si="82"/>
        <v>10000</v>
      </c>
      <c r="G1756" s="18">
        <f>INDEX(章节关卡!$D$4:$AA$123,掉落填表!B1756-5000,(掉落填表!E1756-1)*4+2)</f>
        <v>1401002</v>
      </c>
      <c r="H1756" s="18">
        <f t="shared" si="83"/>
        <v>350</v>
      </c>
      <c r="L1756" s="18">
        <f>INDEX(章节关卡!$D$4:$AA$123,掉落填表!B1756-5000,(掉落填表!E1756-1)*4+4)*$Z$4</f>
        <v>350</v>
      </c>
      <c r="P1756" s="18">
        <f t="shared" si="81"/>
        <v>50700001</v>
      </c>
      <c r="Q1756" s="18" t="str">
        <f>G1756&amp;"#"&amp;H1756&amp;"#"&amp;VLOOKUP(G1756,章节关卡!$AN$3:$AO$36,2,FALSE)</f>
        <v>1401002#350#14</v>
      </c>
    </row>
    <row r="1757" spans="1:17" ht="17.100000000000001" customHeight="1" x14ac:dyDescent="0.2">
      <c r="A1757" s="14">
        <v>1754</v>
      </c>
      <c r="B1757" s="14">
        <v>5070</v>
      </c>
      <c r="C1757" s="14" t="s">
        <v>2735</v>
      </c>
      <c r="D1757" s="14" t="s">
        <v>968</v>
      </c>
      <c r="E1757" s="14">
        <v>2</v>
      </c>
      <c r="F1757" s="18">
        <f t="shared" si="82"/>
        <v>10000</v>
      </c>
      <c r="G1757" s="18">
        <f>INDEX(章节关卡!$D$4:$AA$123,掉落填表!B1757-5000,(掉落填表!E1757-1)*4+2)</f>
        <v>1401004</v>
      </c>
      <c r="H1757" s="18">
        <f t="shared" si="83"/>
        <v>100</v>
      </c>
      <c r="L1757" s="18">
        <f>INDEX(章节关卡!$D$4:$AA$123,掉落填表!B1757-5000,(掉落填表!E1757-1)*4+4)*$Z$4</f>
        <v>100</v>
      </c>
      <c r="P1757" s="18">
        <f t="shared" si="81"/>
        <v>50700002</v>
      </c>
      <c r="Q1757" s="18" t="str">
        <f>G1757&amp;"#"&amp;H1757&amp;"#"&amp;VLOOKUP(G1757,章节关卡!$AN$3:$AO$36,2,FALSE)</f>
        <v>1401004#100#14</v>
      </c>
    </row>
    <row r="1758" spans="1:17" ht="17.100000000000001" customHeight="1" x14ac:dyDescent="0.2">
      <c r="A1758" s="14">
        <v>1755</v>
      </c>
      <c r="B1758" s="14">
        <v>5070</v>
      </c>
      <c r="C1758" s="14" t="s">
        <v>2736</v>
      </c>
      <c r="D1758" s="14" t="s">
        <v>968</v>
      </c>
      <c r="E1758" s="14">
        <v>3</v>
      </c>
      <c r="F1758" s="18">
        <f t="shared" si="82"/>
        <v>10000</v>
      </c>
      <c r="G1758" s="18">
        <f>INDEX(章节关卡!$D$4:$AA$123,掉落填表!B1758-5000,(掉落填表!E1758-1)*4+2)</f>
        <v>1603002</v>
      </c>
      <c r="H1758" s="18">
        <f t="shared" si="83"/>
        <v>10</v>
      </c>
      <c r="L1758" s="18">
        <f>INDEX(章节关卡!$D$4:$AA$123,掉落填表!B1758-5000,(掉落填表!E1758-1)*4+4)*$Z$4</f>
        <v>10</v>
      </c>
      <c r="P1758" s="18">
        <f t="shared" si="81"/>
        <v>50700003</v>
      </c>
      <c r="Q1758" s="18" t="str">
        <f>G1758&amp;"#"&amp;H1758&amp;"#"&amp;VLOOKUP(G1758,章节关卡!$AN$3:$AO$36,2,FALSE)</f>
        <v>1603002#10#16</v>
      </c>
    </row>
    <row r="1759" spans="1:17" ht="17.100000000000001" customHeight="1" x14ac:dyDescent="0.2">
      <c r="A1759" s="14">
        <v>1756</v>
      </c>
      <c r="B1759" s="14">
        <v>5070</v>
      </c>
      <c r="C1759" s="14" t="s">
        <v>2737</v>
      </c>
      <c r="D1759" s="14" t="s">
        <v>968</v>
      </c>
      <c r="E1759" s="14">
        <v>4</v>
      </c>
      <c r="F1759" s="18">
        <f t="shared" si="82"/>
        <v>10000</v>
      </c>
      <c r="G1759" s="18">
        <f>INDEX(章节关卡!$D$4:$AA$123,掉落填表!B1759-5000,(掉落填表!E1759-1)*4+2)</f>
        <v>1603015</v>
      </c>
      <c r="H1759" s="18">
        <f t="shared" si="83"/>
        <v>2</v>
      </c>
      <c r="L1759" s="18">
        <f>INDEX(章节关卡!$D$4:$AA$123,掉落填表!B1759-5000,(掉落填表!E1759-1)*4+4)*$Z$4</f>
        <v>2</v>
      </c>
      <c r="P1759" s="18">
        <f t="shared" si="81"/>
        <v>50700004</v>
      </c>
      <c r="Q1759" s="18" t="str">
        <f>G1759&amp;"#"&amp;H1759&amp;"#"&amp;VLOOKUP(G1759,章节关卡!$AN$3:$AO$36,2,FALSE)</f>
        <v>1603015#2#16</v>
      </c>
    </row>
    <row r="1760" spans="1:17" ht="17.100000000000001" customHeight="1" x14ac:dyDescent="0.2">
      <c r="A1760" s="14">
        <v>1757</v>
      </c>
      <c r="B1760" s="14">
        <v>5071</v>
      </c>
      <c r="C1760" s="14" t="s">
        <v>2738</v>
      </c>
      <c r="D1760" s="14" t="s">
        <v>968</v>
      </c>
      <c r="E1760" s="14">
        <v>1</v>
      </c>
      <c r="F1760" s="18">
        <f t="shared" si="82"/>
        <v>10000</v>
      </c>
      <c r="G1760" s="18">
        <f>INDEX(章节关卡!$D$4:$AA$123,掉落填表!B1760-5000,(掉落填表!E1760-1)*4+2)</f>
        <v>1401002</v>
      </c>
      <c r="H1760" s="18">
        <f t="shared" si="83"/>
        <v>350</v>
      </c>
      <c r="L1760" s="18">
        <f>INDEX(章节关卡!$D$4:$AA$123,掉落填表!B1760-5000,(掉落填表!E1760-1)*4+4)*$Z$4</f>
        <v>350</v>
      </c>
      <c r="P1760" s="18">
        <f t="shared" si="81"/>
        <v>50710001</v>
      </c>
      <c r="Q1760" s="18" t="str">
        <f>G1760&amp;"#"&amp;H1760&amp;"#"&amp;VLOOKUP(G1760,章节关卡!$AN$3:$AO$36,2,FALSE)</f>
        <v>1401002#350#14</v>
      </c>
    </row>
    <row r="1761" spans="1:17" ht="17.100000000000001" customHeight="1" x14ac:dyDescent="0.2">
      <c r="A1761" s="14">
        <v>1758</v>
      </c>
      <c r="B1761" s="14">
        <v>5071</v>
      </c>
      <c r="C1761" s="14" t="s">
        <v>2739</v>
      </c>
      <c r="D1761" s="14" t="s">
        <v>968</v>
      </c>
      <c r="E1761" s="14">
        <v>2</v>
      </c>
      <c r="F1761" s="18">
        <f t="shared" si="82"/>
        <v>10000</v>
      </c>
      <c r="G1761" s="18">
        <f>INDEX(章节关卡!$D$4:$AA$123,掉落填表!B1761-5000,(掉落填表!E1761-1)*4+2)</f>
        <v>1401003</v>
      </c>
      <c r="H1761" s="18">
        <f t="shared" si="83"/>
        <v>100</v>
      </c>
      <c r="L1761" s="18">
        <f>INDEX(章节关卡!$D$4:$AA$123,掉落填表!B1761-5000,(掉落填表!E1761-1)*4+4)*$Z$4</f>
        <v>100</v>
      </c>
      <c r="P1761" s="18">
        <f t="shared" si="81"/>
        <v>50710002</v>
      </c>
      <c r="Q1761" s="18" t="str">
        <f>G1761&amp;"#"&amp;H1761&amp;"#"&amp;VLOOKUP(G1761,章节关卡!$AN$3:$AO$36,2,FALSE)</f>
        <v>1401003#100#14</v>
      </c>
    </row>
    <row r="1762" spans="1:17" ht="17.100000000000001" customHeight="1" x14ac:dyDescent="0.2">
      <c r="A1762" s="14">
        <v>1759</v>
      </c>
      <c r="B1762" s="14">
        <v>5071</v>
      </c>
      <c r="C1762" s="14" t="s">
        <v>2740</v>
      </c>
      <c r="D1762" s="14" t="s">
        <v>968</v>
      </c>
      <c r="E1762" s="14">
        <v>3</v>
      </c>
      <c r="F1762" s="18">
        <f t="shared" si="82"/>
        <v>10000</v>
      </c>
      <c r="G1762" s="18">
        <f>INDEX(章节关卡!$D$4:$AA$123,掉落填表!B1762-5000,(掉落填表!E1762-1)*4+2)</f>
        <v>1603005</v>
      </c>
      <c r="H1762" s="18">
        <f t="shared" si="83"/>
        <v>10</v>
      </c>
      <c r="L1762" s="18">
        <f>INDEX(章节关卡!$D$4:$AA$123,掉落填表!B1762-5000,(掉落填表!E1762-1)*4+4)*$Z$4</f>
        <v>10</v>
      </c>
      <c r="P1762" s="18">
        <f t="shared" si="81"/>
        <v>50710003</v>
      </c>
      <c r="Q1762" s="18" t="str">
        <f>G1762&amp;"#"&amp;H1762&amp;"#"&amp;VLOOKUP(G1762,章节关卡!$AN$3:$AO$36,2,FALSE)</f>
        <v>1603005#10#16</v>
      </c>
    </row>
    <row r="1763" spans="1:17" ht="17.100000000000001" customHeight="1" x14ac:dyDescent="0.2">
      <c r="A1763" s="14">
        <v>1760</v>
      </c>
      <c r="B1763" s="14">
        <v>5071</v>
      </c>
      <c r="C1763" s="14" t="s">
        <v>2741</v>
      </c>
      <c r="D1763" s="14" t="s">
        <v>968</v>
      </c>
      <c r="E1763" s="14">
        <v>4</v>
      </c>
      <c r="F1763" s="18">
        <f t="shared" si="82"/>
        <v>10000</v>
      </c>
      <c r="G1763" s="18">
        <f>INDEX(章节关卡!$D$4:$AA$123,掉落填表!B1763-5000,(掉落填表!E1763-1)*4+2)</f>
        <v>1603007</v>
      </c>
      <c r="H1763" s="18">
        <f t="shared" si="83"/>
        <v>2</v>
      </c>
      <c r="L1763" s="18">
        <f>INDEX(章节关卡!$D$4:$AA$123,掉落填表!B1763-5000,(掉落填表!E1763-1)*4+4)*$Z$4</f>
        <v>2</v>
      </c>
      <c r="P1763" s="18">
        <f t="shared" si="81"/>
        <v>50710004</v>
      </c>
      <c r="Q1763" s="18" t="str">
        <f>G1763&amp;"#"&amp;H1763&amp;"#"&amp;VLOOKUP(G1763,章节关卡!$AN$3:$AO$36,2,FALSE)</f>
        <v>1603007#2#16</v>
      </c>
    </row>
    <row r="1764" spans="1:17" ht="17.100000000000001" customHeight="1" x14ac:dyDescent="0.2">
      <c r="A1764" s="14">
        <v>1761</v>
      </c>
      <c r="B1764" s="14">
        <v>5072</v>
      </c>
      <c r="C1764" s="14" t="s">
        <v>2742</v>
      </c>
      <c r="D1764" s="14" t="s">
        <v>968</v>
      </c>
      <c r="E1764" s="14">
        <v>1</v>
      </c>
      <c r="F1764" s="18">
        <f t="shared" si="82"/>
        <v>10000</v>
      </c>
      <c r="G1764" s="18">
        <f>INDEX(章节关卡!$D$4:$AA$123,掉落填表!B1764-5000,(掉落填表!E1764-1)*4+2)</f>
        <v>1401002</v>
      </c>
      <c r="H1764" s="18">
        <f t="shared" si="83"/>
        <v>350</v>
      </c>
      <c r="L1764" s="18">
        <f>INDEX(章节关卡!$D$4:$AA$123,掉落填表!B1764-5000,(掉落填表!E1764-1)*4+4)*$Z$4</f>
        <v>350</v>
      </c>
      <c r="P1764" s="18">
        <f t="shared" si="81"/>
        <v>50720001</v>
      </c>
      <c r="Q1764" s="18" t="str">
        <f>G1764&amp;"#"&amp;H1764&amp;"#"&amp;VLOOKUP(G1764,章节关卡!$AN$3:$AO$36,2,FALSE)</f>
        <v>1401002#350#14</v>
      </c>
    </row>
    <row r="1765" spans="1:17" ht="17.100000000000001" customHeight="1" x14ac:dyDescent="0.2">
      <c r="A1765" s="14">
        <v>1762</v>
      </c>
      <c r="B1765" s="14">
        <v>5072</v>
      </c>
      <c r="C1765" s="14" t="s">
        <v>2743</v>
      </c>
      <c r="D1765" s="14" t="s">
        <v>968</v>
      </c>
      <c r="E1765" s="14">
        <v>2</v>
      </c>
      <c r="F1765" s="18">
        <f t="shared" si="82"/>
        <v>10000</v>
      </c>
      <c r="G1765" s="18">
        <f>INDEX(章节关卡!$D$4:$AA$123,掉落填表!B1765-5000,(掉落填表!E1765-1)*4+2)</f>
        <v>1401004</v>
      </c>
      <c r="H1765" s="18">
        <f t="shared" si="83"/>
        <v>100</v>
      </c>
      <c r="L1765" s="18">
        <f>INDEX(章节关卡!$D$4:$AA$123,掉落填表!B1765-5000,(掉落填表!E1765-1)*4+4)*$Z$4</f>
        <v>100</v>
      </c>
      <c r="P1765" s="18">
        <f t="shared" si="81"/>
        <v>50720002</v>
      </c>
      <c r="Q1765" s="18" t="str">
        <f>G1765&amp;"#"&amp;H1765&amp;"#"&amp;VLOOKUP(G1765,章节关卡!$AN$3:$AO$36,2,FALSE)</f>
        <v>1401004#100#14</v>
      </c>
    </row>
    <row r="1766" spans="1:17" ht="17.100000000000001" customHeight="1" x14ac:dyDescent="0.2">
      <c r="A1766" s="14">
        <v>1763</v>
      </c>
      <c r="B1766" s="14">
        <v>5072</v>
      </c>
      <c r="C1766" s="14" t="s">
        <v>2744</v>
      </c>
      <c r="D1766" s="14" t="s">
        <v>968</v>
      </c>
      <c r="E1766" s="14">
        <v>3</v>
      </c>
      <c r="F1766" s="18">
        <f t="shared" si="82"/>
        <v>10000</v>
      </c>
      <c r="G1766" s="18">
        <f>INDEX(章节关卡!$D$4:$AA$123,掉落填表!B1766-5000,(掉落填表!E1766-1)*4+2)</f>
        <v>1603002</v>
      </c>
      <c r="H1766" s="18">
        <f t="shared" si="83"/>
        <v>10</v>
      </c>
      <c r="L1766" s="18">
        <f>INDEX(章节关卡!$D$4:$AA$123,掉落填表!B1766-5000,(掉落填表!E1766-1)*4+4)*$Z$4</f>
        <v>10</v>
      </c>
      <c r="P1766" s="18">
        <f t="shared" si="81"/>
        <v>50720003</v>
      </c>
      <c r="Q1766" s="18" t="str">
        <f>G1766&amp;"#"&amp;H1766&amp;"#"&amp;VLOOKUP(G1766,章节关卡!$AN$3:$AO$36,2,FALSE)</f>
        <v>1603002#10#16</v>
      </c>
    </row>
    <row r="1767" spans="1:17" ht="17.100000000000001" customHeight="1" x14ac:dyDescent="0.2">
      <c r="A1767" s="14">
        <v>1764</v>
      </c>
      <c r="B1767" s="14">
        <v>5072</v>
      </c>
      <c r="C1767" s="14" t="s">
        <v>2745</v>
      </c>
      <c r="D1767" s="14" t="s">
        <v>968</v>
      </c>
      <c r="E1767" s="14">
        <v>4</v>
      </c>
      <c r="F1767" s="18">
        <f t="shared" si="82"/>
        <v>10000</v>
      </c>
      <c r="G1767" s="18">
        <f>INDEX(章节关卡!$D$4:$AA$123,掉落填表!B1767-5000,(掉落填表!E1767-1)*4+2)</f>
        <v>1603009</v>
      </c>
      <c r="H1767" s="18">
        <f t="shared" si="83"/>
        <v>2</v>
      </c>
      <c r="L1767" s="18">
        <f>INDEX(章节关卡!$D$4:$AA$123,掉落填表!B1767-5000,(掉落填表!E1767-1)*4+4)*$Z$4</f>
        <v>2</v>
      </c>
      <c r="P1767" s="18">
        <f t="shared" si="81"/>
        <v>50720004</v>
      </c>
      <c r="Q1767" s="18" t="str">
        <f>G1767&amp;"#"&amp;H1767&amp;"#"&amp;VLOOKUP(G1767,章节关卡!$AN$3:$AO$36,2,FALSE)</f>
        <v>1603009#2#16</v>
      </c>
    </row>
    <row r="1768" spans="1:17" ht="17.100000000000001" customHeight="1" x14ac:dyDescent="0.2">
      <c r="A1768" s="14">
        <v>1765</v>
      </c>
      <c r="B1768" s="14">
        <v>5073</v>
      </c>
      <c r="C1768" s="14" t="s">
        <v>2746</v>
      </c>
      <c r="D1768" s="14" t="s">
        <v>968</v>
      </c>
      <c r="E1768" s="14">
        <v>1</v>
      </c>
      <c r="F1768" s="18">
        <f t="shared" si="82"/>
        <v>10000</v>
      </c>
      <c r="G1768" s="18">
        <f>INDEX(章节关卡!$D$4:$AA$123,掉落填表!B1768-5000,(掉落填表!E1768-1)*4+2)</f>
        <v>1401002</v>
      </c>
      <c r="H1768" s="18">
        <f t="shared" si="83"/>
        <v>350</v>
      </c>
      <c r="L1768" s="18">
        <f>INDEX(章节关卡!$D$4:$AA$123,掉落填表!B1768-5000,(掉落填表!E1768-1)*4+4)*$Z$4</f>
        <v>350</v>
      </c>
      <c r="P1768" s="18">
        <f t="shared" si="81"/>
        <v>50730001</v>
      </c>
      <c r="Q1768" s="18" t="str">
        <f>G1768&amp;"#"&amp;H1768&amp;"#"&amp;VLOOKUP(G1768,章节关卡!$AN$3:$AO$36,2,FALSE)</f>
        <v>1401002#350#14</v>
      </c>
    </row>
    <row r="1769" spans="1:17" ht="17.100000000000001" customHeight="1" x14ac:dyDescent="0.2">
      <c r="A1769" s="14">
        <v>1766</v>
      </c>
      <c r="B1769" s="14">
        <v>5073</v>
      </c>
      <c r="C1769" s="14" t="s">
        <v>2747</v>
      </c>
      <c r="D1769" s="14" t="s">
        <v>968</v>
      </c>
      <c r="E1769" s="14">
        <v>2</v>
      </c>
      <c r="F1769" s="18">
        <f t="shared" si="82"/>
        <v>10000</v>
      </c>
      <c r="G1769" s="18">
        <f>INDEX(章节关卡!$D$4:$AA$123,掉落填表!B1769-5000,(掉落填表!E1769-1)*4+2)</f>
        <v>1603005</v>
      </c>
      <c r="H1769" s="18">
        <f t="shared" si="83"/>
        <v>10</v>
      </c>
      <c r="L1769" s="18">
        <f>INDEX(章节关卡!$D$4:$AA$123,掉落填表!B1769-5000,(掉落填表!E1769-1)*4+4)*$Z$4</f>
        <v>10</v>
      </c>
      <c r="P1769" s="18">
        <f t="shared" si="81"/>
        <v>50730002</v>
      </c>
      <c r="Q1769" s="18" t="str">
        <f>G1769&amp;"#"&amp;H1769&amp;"#"&amp;VLOOKUP(G1769,章节关卡!$AN$3:$AO$36,2,FALSE)</f>
        <v>1603005#10#16</v>
      </c>
    </row>
    <row r="1770" spans="1:17" ht="17.100000000000001" customHeight="1" x14ac:dyDescent="0.2">
      <c r="A1770" s="14">
        <v>1767</v>
      </c>
      <c r="B1770" s="14">
        <v>5073</v>
      </c>
      <c r="C1770" s="14" t="s">
        <v>2748</v>
      </c>
      <c r="D1770" s="14" t="s">
        <v>968</v>
      </c>
      <c r="E1770" s="14">
        <v>3</v>
      </c>
      <c r="F1770" s="18">
        <f t="shared" si="82"/>
        <v>10000</v>
      </c>
      <c r="G1770" s="18">
        <f>INDEX(章节关卡!$D$4:$AA$123,掉落填表!B1770-5000,(掉落填表!E1770-1)*4+2)</f>
        <v>1603005</v>
      </c>
      <c r="H1770" s="18">
        <f t="shared" si="83"/>
        <v>10</v>
      </c>
      <c r="L1770" s="18">
        <f>INDEX(章节关卡!$D$4:$AA$123,掉落填表!B1770-5000,(掉落填表!E1770-1)*4+4)*$Z$4</f>
        <v>10</v>
      </c>
      <c r="P1770" s="18">
        <f t="shared" si="81"/>
        <v>50730003</v>
      </c>
      <c r="Q1770" s="18" t="str">
        <f>G1770&amp;"#"&amp;H1770&amp;"#"&amp;VLOOKUP(G1770,章节关卡!$AN$3:$AO$36,2,FALSE)</f>
        <v>1603005#10#16</v>
      </c>
    </row>
    <row r="1771" spans="1:17" ht="17.100000000000001" customHeight="1" x14ac:dyDescent="0.2">
      <c r="A1771" s="14">
        <v>1768</v>
      </c>
      <c r="B1771" s="14">
        <v>5073</v>
      </c>
      <c r="C1771" s="14" t="s">
        <v>2749</v>
      </c>
      <c r="D1771" s="14" t="s">
        <v>968</v>
      </c>
      <c r="E1771" s="14">
        <v>4</v>
      </c>
      <c r="F1771" s="18">
        <f t="shared" si="82"/>
        <v>10000</v>
      </c>
      <c r="G1771" s="18">
        <f>INDEX(章节关卡!$D$4:$AA$123,掉落填表!B1771-5000,(掉落填表!E1771-1)*4+2)</f>
        <v>1603015</v>
      </c>
      <c r="H1771" s="18">
        <f t="shared" si="83"/>
        <v>2</v>
      </c>
      <c r="L1771" s="18">
        <f>INDEX(章节关卡!$D$4:$AA$123,掉落填表!B1771-5000,(掉落填表!E1771-1)*4+4)*$Z$4</f>
        <v>2</v>
      </c>
      <c r="P1771" s="18">
        <f t="shared" si="81"/>
        <v>50730004</v>
      </c>
      <c r="Q1771" s="18" t="str">
        <f>G1771&amp;"#"&amp;H1771&amp;"#"&amp;VLOOKUP(G1771,章节关卡!$AN$3:$AO$36,2,FALSE)</f>
        <v>1603015#2#16</v>
      </c>
    </row>
    <row r="1772" spans="1:17" ht="17.100000000000001" customHeight="1" x14ac:dyDescent="0.2">
      <c r="A1772" s="14">
        <v>1769</v>
      </c>
      <c r="B1772" s="14">
        <v>5074</v>
      </c>
      <c r="C1772" s="14" t="s">
        <v>2750</v>
      </c>
      <c r="D1772" s="14" t="s">
        <v>968</v>
      </c>
      <c r="E1772" s="14">
        <v>1</v>
      </c>
      <c r="F1772" s="18">
        <f t="shared" si="82"/>
        <v>10000</v>
      </c>
      <c r="G1772" s="18">
        <f>INDEX(章节关卡!$D$4:$AA$123,掉落填表!B1772-5000,(掉落填表!E1772-1)*4+2)</f>
        <v>1401002</v>
      </c>
      <c r="H1772" s="18">
        <f t="shared" si="83"/>
        <v>350</v>
      </c>
      <c r="L1772" s="18">
        <f>INDEX(章节关卡!$D$4:$AA$123,掉落填表!B1772-5000,(掉落填表!E1772-1)*4+4)*$Z$4</f>
        <v>350</v>
      </c>
      <c r="P1772" s="18">
        <f t="shared" si="81"/>
        <v>50740001</v>
      </c>
      <c r="Q1772" s="18" t="str">
        <f>G1772&amp;"#"&amp;H1772&amp;"#"&amp;VLOOKUP(G1772,章节关卡!$AN$3:$AO$36,2,FALSE)</f>
        <v>1401002#350#14</v>
      </c>
    </row>
    <row r="1773" spans="1:17" ht="17.100000000000001" customHeight="1" x14ac:dyDescent="0.2">
      <c r="A1773" s="14">
        <v>1770</v>
      </c>
      <c r="B1773" s="14">
        <v>5074</v>
      </c>
      <c r="C1773" s="14" t="s">
        <v>2751</v>
      </c>
      <c r="D1773" s="14" t="s">
        <v>968</v>
      </c>
      <c r="E1773" s="14">
        <v>2</v>
      </c>
      <c r="F1773" s="18">
        <f t="shared" si="82"/>
        <v>10000</v>
      </c>
      <c r="G1773" s="18">
        <f>INDEX(章节关卡!$D$4:$AA$123,掉落填表!B1773-5000,(掉落填表!E1773-1)*4+2)</f>
        <v>1401004</v>
      </c>
      <c r="H1773" s="18">
        <f t="shared" si="83"/>
        <v>100</v>
      </c>
      <c r="L1773" s="18">
        <f>INDEX(章节关卡!$D$4:$AA$123,掉落填表!B1773-5000,(掉落填表!E1773-1)*4+4)*$Z$4</f>
        <v>100</v>
      </c>
      <c r="P1773" s="18">
        <f t="shared" si="81"/>
        <v>50740002</v>
      </c>
      <c r="Q1773" s="18" t="str">
        <f>G1773&amp;"#"&amp;H1773&amp;"#"&amp;VLOOKUP(G1773,章节关卡!$AN$3:$AO$36,2,FALSE)</f>
        <v>1401004#100#14</v>
      </c>
    </row>
    <row r="1774" spans="1:17" ht="17.100000000000001" customHeight="1" x14ac:dyDescent="0.2">
      <c r="A1774" s="14">
        <v>1771</v>
      </c>
      <c r="B1774" s="14">
        <v>5074</v>
      </c>
      <c r="C1774" s="14" t="s">
        <v>2752</v>
      </c>
      <c r="D1774" s="14" t="s">
        <v>968</v>
      </c>
      <c r="E1774" s="14">
        <v>3</v>
      </c>
      <c r="F1774" s="18">
        <f t="shared" si="82"/>
        <v>10000</v>
      </c>
      <c r="G1774" s="18">
        <f>INDEX(章节关卡!$D$4:$AA$123,掉落填表!B1774-5000,(掉落填表!E1774-1)*4+2)</f>
        <v>1401003</v>
      </c>
      <c r="H1774" s="18">
        <f t="shared" si="83"/>
        <v>100</v>
      </c>
      <c r="L1774" s="18">
        <f>INDEX(章节关卡!$D$4:$AA$123,掉落填表!B1774-5000,(掉落填表!E1774-1)*4+4)*$Z$4</f>
        <v>100</v>
      </c>
      <c r="P1774" s="18">
        <f t="shared" si="81"/>
        <v>50740003</v>
      </c>
      <c r="Q1774" s="18" t="str">
        <f>G1774&amp;"#"&amp;H1774&amp;"#"&amp;VLOOKUP(G1774,章节关卡!$AN$3:$AO$36,2,FALSE)</f>
        <v>1401003#100#14</v>
      </c>
    </row>
    <row r="1775" spans="1:17" ht="17.100000000000001" customHeight="1" x14ac:dyDescent="0.2">
      <c r="A1775" s="14">
        <v>1772</v>
      </c>
      <c r="B1775" s="14">
        <v>5074</v>
      </c>
      <c r="C1775" s="14" t="s">
        <v>2753</v>
      </c>
      <c r="D1775" s="14" t="s">
        <v>968</v>
      </c>
      <c r="E1775" s="14">
        <v>4</v>
      </c>
      <c r="F1775" s="18">
        <f t="shared" si="82"/>
        <v>10000</v>
      </c>
      <c r="G1775" s="18">
        <f>INDEX(章节关卡!$D$4:$AA$123,掉落填表!B1775-5000,(掉落填表!E1775-1)*4+2)</f>
        <v>1603013</v>
      </c>
      <c r="H1775" s="18">
        <f t="shared" si="83"/>
        <v>2</v>
      </c>
      <c r="L1775" s="18">
        <f>INDEX(章节关卡!$D$4:$AA$123,掉落填表!B1775-5000,(掉落填表!E1775-1)*4+4)*$Z$4</f>
        <v>2</v>
      </c>
      <c r="P1775" s="18">
        <f t="shared" si="81"/>
        <v>50740004</v>
      </c>
      <c r="Q1775" s="18" t="str">
        <f>G1775&amp;"#"&amp;H1775&amp;"#"&amp;VLOOKUP(G1775,章节关卡!$AN$3:$AO$36,2,FALSE)</f>
        <v>1603013#2#16</v>
      </c>
    </row>
    <row r="1776" spans="1:17" ht="17.100000000000001" customHeight="1" x14ac:dyDescent="0.2">
      <c r="A1776" s="14">
        <v>1773</v>
      </c>
      <c r="B1776" s="14">
        <v>5075</v>
      </c>
      <c r="C1776" s="14" t="s">
        <v>2754</v>
      </c>
      <c r="D1776" s="14" t="s">
        <v>968</v>
      </c>
      <c r="E1776" s="14">
        <v>1</v>
      </c>
      <c r="F1776" s="18">
        <f t="shared" si="82"/>
        <v>10000</v>
      </c>
      <c r="G1776" s="18">
        <f>INDEX(章节关卡!$D$4:$AA$123,掉落填表!B1776-5000,(掉落填表!E1776-1)*4+2)</f>
        <v>1401002</v>
      </c>
      <c r="H1776" s="18">
        <f t="shared" si="83"/>
        <v>350</v>
      </c>
      <c r="L1776" s="18">
        <f>INDEX(章节关卡!$D$4:$AA$123,掉落填表!B1776-5000,(掉落填表!E1776-1)*4+4)*$Z$4</f>
        <v>350</v>
      </c>
      <c r="P1776" s="18">
        <f t="shared" si="81"/>
        <v>50750001</v>
      </c>
      <c r="Q1776" s="18" t="str">
        <f>G1776&amp;"#"&amp;H1776&amp;"#"&amp;VLOOKUP(G1776,章节关卡!$AN$3:$AO$36,2,FALSE)</f>
        <v>1401002#350#14</v>
      </c>
    </row>
    <row r="1777" spans="1:17" ht="17.100000000000001" customHeight="1" x14ac:dyDescent="0.2">
      <c r="A1777" s="14">
        <v>1774</v>
      </c>
      <c r="B1777" s="14">
        <v>5075</v>
      </c>
      <c r="C1777" s="14" t="s">
        <v>2755</v>
      </c>
      <c r="D1777" s="14" t="s">
        <v>968</v>
      </c>
      <c r="E1777" s="14">
        <v>2</v>
      </c>
      <c r="F1777" s="18">
        <f t="shared" si="82"/>
        <v>10000</v>
      </c>
      <c r="G1777" s="18">
        <f>INDEX(章节关卡!$D$4:$AA$123,掉落填表!B1777-5000,(掉落填表!E1777-1)*4+2)</f>
        <v>1603002</v>
      </c>
      <c r="H1777" s="18">
        <f t="shared" si="83"/>
        <v>10</v>
      </c>
      <c r="L1777" s="18">
        <f>INDEX(章节关卡!$D$4:$AA$123,掉落填表!B1777-5000,(掉落填表!E1777-1)*4+4)*$Z$4</f>
        <v>10</v>
      </c>
      <c r="P1777" s="18">
        <f t="shared" si="81"/>
        <v>50750002</v>
      </c>
      <c r="Q1777" s="18" t="str">
        <f>G1777&amp;"#"&amp;H1777&amp;"#"&amp;VLOOKUP(G1777,章节关卡!$AN$3:$AO$36,2,FALSE)</f>
        <v>1603002#10#16</v>
      </c>
    </row>
    <row r="1778" spans="1:17" ht="17.100000000000001" customHeight="1" x14ac:dyDescent="0.2">
      <c r="A1778" s="14">
        <v>1775</v>
      </c>
      <c r="B1778" s="14">
        <v>5075</v>
      </c>
      <c r="C1778" s="14" t="s">
        <v>2756</v>
      </c>
      <c r="D1778" s="14" t="s">
        <v>968</v>
      </c>
      <c r="E1778" s="14">
        <v>3</v>
      </c>
      <c r="F1778" s="18">
        <f t="shared" si="82"/>
        <v>10000</v>
      </c>
      <c r="G1778" s="18">
        <f>INDEX(章节关卡!$D$4:$AA$123,掉落填表!B1778-5000,(掉落填表!E1778-1)*4+2)</f>
        <v>1603005</v>
      </c>
      <c r="H1778" s="18">
        <f t="shared" si="83"/>
        <v>10</v>
      </c>
      <c r="L1778" s="18">
        <f>INDEX(章节关卡!$D$4:$AA$123,掉落填表!B1778-5000,(掉落填表!E1778-1)*4+4)*$Z$4</f>
        <v>10</v>
      </c>
      <c r="P1778" s="18">
        <f t="shared" si="81"/>
        <v>50750003</v>
      </c>
      <c r="Q1778" s="18" t="str">
        <f>G1778&amp;"#"&amp;H1778&amp;"#"&amp;VLOOKUP(G1778,章节关卡!$AN$3:$AO$36,2,FALSE)</f>
        <v>1603005#10#16</v>
      </c>
    </row>
    <row r="1779" spans="1:17" ht="17.100000000000001" customHeight="1" x14ac:dyDescent="0.2">
      <c r="A1779" s="14">
        <v>1776</v>
      </c>
      <c r="B1779" s="14">
        <v>5075</v>
      </c>
      <c r="C1779" s="14" t="s">
        <v>2757</v>
      </c>
      <c r="D1779" s="14" t="s">
        <v>968</v>
      </c>
      <c r="E1779" s="14">
        <v>4</v>
      </c>
      <c r="F1779" s="18">
        <f t="shared" si="82"/>
        <v>10000</v>
      </c>
      <c r="G1779" s="18">
        <f>INDEX(章节关卡!$D$4:$AA$123,掉落填表!B1779-5000,(掉落填表!E1779-1)*4+2)</f>
        <v>1603011</v>
      </c>
      <c r="H1779" s="18">
        <f t="shared" si="83"/>
        <v>2</v>
      </c>
      <c r="L1779" s="18">
        <f>INDEX(章节关卡!$D$4:$AA$123,掉落填表!B1779-5000,(掉落填表!E1779-1)*4+4)*$Z$4</f>
        <v>2</v>
      </c>
      <c r="P1779" s="18">
        <f t="shared" si="81"/>
        <v>50750004</v>
      </c>
      <c r="Q1779" s="18" t="str">
        <f>G1779&amp;"#"&amp;H1779&amp;"#"&amp;VLOOKUP(G1779,章节关卡!$AN$3:$AO$36,2,FALSE)</f>
        <v>1603011#2#16</v>
      </c>
    </row>
    <row r="1780" spans="1:17" ht="17.100000000000001" customHeight="1" x14ac:dyDescent="0.2">
      <c r="A1780" s="14">
        <v>1777</v>
      </c>
      <c r="B1780" s="14">
        <v>5076</v>
      </c>
      <c r="C1780" s="14" t="s">
        <v>2758</v>
      </c>
      <c r="D1780" s="14" t="s">
        <v>968</v>
      </c>
      <c r="E1780" s="14">
        <v>1</v>
      </c>
      <c r="F1780" s="18">
        <f t="shared" si="82"/>
        <v>10000</v>
      </c>
      <c r="G1780" s="18">
        <f>INDEX(章节关卡!$D$4:$AA$123,掉落填表!B1780-5000,(掉落填表!E1780-1)*4+2)</f>
        <v>1401002</v>
      </c>
      <c r="H1780" s="18">
        <f t="shared" si="83"/>
        <v>400</v>
      </c>
      <c r="L1780" s="18">
        <f>INDEX(章节关卡!$D$4:$AA$123,掉落填表!B1780-5000,(掉落填表!E1780-1)*4+4)*$Z$4</f>
        <v>400</v>
      </c>
      <c r="P1780" s="18">
        <f t="shared" si="81"/>
        <v>50760001</v>
      </c>
      <c r="Q1780" s="18" t="str">
        <f>G1780&amp;"#"&amp;H1780&amp;"#"&amp;VLOOKUP(G1780,章节关卡!$AN$3:$AO$36,2,FALSE)</f>
        <v>1401002#400#14</v>
      </c>
    </row>
    <row r="1781" spans="1:17" ht="17.100000000000001" customHeight="1" x14ac:dyDescent="0.2">
      <c r="A1781" s="14">
        <v>1778</v>
      </c>
      <c r="B1781" s="14">
        <v>5076</v>
      </c>
      <c r="C1781" s="14" t="s">
        <v>2759</v>
      </c>
      <c r="D1781" s="14" t="s">
        <v>968</v>
      </c>
      <c r="E1781" s="14">
        <v>2</v>
      </c>
      <c r="F1781" s="18">
        <f t="shared" si="82"/>
        <v>10000</v>
      </c>
      <c r="G1781" s="18">
        <f>INDEX(章节关卡!$D$4:$AA$123,掉落填表!B1781-5000,(掉落填表!E1781-1)*4+2)</f>
        <v>1401003</v>
      </c>
      <c r="H1781" s="18">
        <f t="shared" si="83"/>
        <v>110</v>
      </c>
      <c r="L1781" s="18">
        <f>INDEX(章节关卡!$D$4:$AA$123,掉落填表!B1781-5000,(掉落填表!E1781-1)*4+4)*$Z$4</f>
        <v>110</v>
      </c>
      <c r="P1781" s="18">
        <f t="shared" si="81"/>
        <v>50760002</v>
      </c>
      <c r="Q1781" s="18" t="str">
        <f>G1781&amp;"#"&amp;H1781&amp;"#"&amp;VLOOKUP(G1781,章节关卡!$AN$3:$AO$36,2,FALSE)</f>
        <v>1401003#110#14</v>
      </c>
    </row>
    <row r="1782" spans="1:17" ht="17.100000000000001" customHeight="1" x14ac:dyDescent="0.2">
      <c r="A1782" s="14">
        <v>1779</v>
      </c>
      <c r="B1782" s="14">
        <v>5076</v>
      </c>
      <c r="C1782" s="14" t="s">
        <v>2760</v>
      </c>
      <c r="D1782" s="14" t="s">
        <v>968</v>
      </c>
      <c r="E1782" s="14">
        <v>3</v>
      </c>
      <c r="F1782" s="18">
        <f t="shared" si="82"/>
        <v>10000</v>
      </c>
      <c r="G1782" s="18">
        <f>INDEX(章节关卡!$D$4:$AA$123,掉落填表!B1782-5000,(掉落填表!E1782-1)*4+2)</f>
        <v>1603006</v>
      </c>
      <c r="H1782" s="18">
        <f t="shared" si="83"/>
        <v>6</v>
      </c>
      <c r="L1782" s="18">
        <f>INDEX(章节关卡!$D$4:$AA$123,掉落填表!B1782-5000,(掉落填表!E1782-1)*4+4)*$Z$4</f>
        <v>6</v>
      </c>
      <c r="P1782" s="18">
        <f t="shared" si="81"/>
        <v>50760003</v>
      </c>
      <c r="Q1782" s="18" t="str">
        <f>G1782&amp;"#"&amp;H1782&amp;"#"&amp;VLOOKUP(G1782,章节关卡!$AN$3:$AO$36,2,FALSE)</f>
        <v>1603006#6#16</v>
      </c>
    </row>
    <row r="1783" spans="1:17" ht="17.100000000000001" customHeight="1" x14ac:dyDescent="0.2">
      <c r="A1783" s="14">
        <v>1780</v>
      </c>
      <c r="B1783" s="14">
        <v>5076</v>
      </c>
      <c r="C1783" s="14" t="s">
        <v>2761</v>
      </c>
      <c r="D1783" s="14" t="s">
        <v>968</v>
      </c>
      <c r="E1783" s="14">
        <v>4</v>
      </c>
      <c r="F1783" s="18">
        <f t="shared" si="82"/>
        <v>5000</v>
      </c>
      <c r="G1783" s="18">
        <f>INDEX(章节关卡!$D$4:$AA$123,掉落填表!B1783-5000,(掉落填表!E1783-1)*4+2)</f>
        <v>1603008</v>
      </c>
      <c r="H1783" s="18">
        <f t="shared" si="83"/>
        <v>1</v>
      </c>
      <c r="L1783" s="18">
        <f>INDEX(章节关卡!$D$4:$AA$123,掉落填表!B1783-5000,(掉落填表!E1783-1)*4+4)*$Z$4</f>
        <v>0.5</v>
      </c>
      <c r="P1783" s="18">
        <f t="shared" si="81"/>
        <v>50760004</v>
      </c>
      <c r="Q1783" s="18" t="str">
        <f>G1783&amp;"#"&amp;H1783&amp;"#"&amp;VLOOKUP(G1783,章节关卡!$AN$3:$AO$36,2,FALSE)</f>
        <v>1603008#1#16</v>
      </c>
    </row>
    <row r="1784" spans="1:17" ht="17.100000000000001" customHeight="1" x14ac:dyDescent="0.2">
      <c r="A1784" s="14">
        <v>1781</v>
      </c>
      <c r="B1784" s="14">
        <v>5077</v>
      </c>
      <c r="C1784" s="14" t="s">
        <v>2762</v>
      </c>
      <c r="D1784" s="14" t="s">
        <v>968</v>
      </c>
      <c r="E1784" s="14">
        <v>1</v>
      </c>
      <c r="F1784" s="18">
        <f t="shared" si="82"/>
        <v>10000</v>
      </c>
      <c r="G1784" s="18">
        <f>INDEX(章节关卡!$D$4:$AA$123,掉落填表!B1784-5000,(掉落填表!E1784-1)*4+2)</f>
        <v>1401002</v>
      </c>
      <c r="H1784" s="18">
        <f t="shared" si="83"/>
        <v>400</v>
      </c>
      <c r="L1784" s="18">
        <f>INDEX(章节关卡!$D$4:$AA$123,掉落填表!B1784-5000,(掉落填表!E1784-1)*4+4)*$Z$4</f>
        <v>400</v>
      </c>
      <c r="P1784" s="18">
        <f t="shared" si="81"/>
        <v>50770001</v>
      </c>
      <c r="Q1784" s="18" t="str">
        <f>G1784&amp;"#"&amp;H1784&amp;"#"&amp;VLOOKUP(G1784,章节关卡!$AN$3:$AO$36,2,FALSE)</f>
        <v>1401002#400#14</v>
      </c>
    </row>
    <row r="1785" spans="1:17" ht="17.100000000000001" customHeight="1" x14ac:dyDescent="0.2">
      <c r="A1785" s="14">
        <v>1782</v>
      </c>
      <c r="B1785" s="14">
        <v>5077</v>
      </c>
      <c r="C1785" s="14" t="s">
        <v>2763</v>
      </c>
      <c r="D1785" s="14" t="s">
        <v>968</v>
      </c>
      <c r="E1785" s="14">
        <v>2</v>
      </c>
      <c r="F1785" s="18">
        <f t="shared" si="82"/>
        <v>10000</v>
      </c>
      <c r="G1785" s="18">
        <f>INDEX(章节关卡!$D$4:$AA$123,掉落填表!B1785-5000,(掉落填表!E1785-1)*4+2)</f>
        <v>1401004</v>
      </c>
      <c r="H1785" s="18">
        <f t="shared" si="83"/>
        <v>110</v>
      </c>
      <c r="L1785" s="18">
        <f>INDEX(章节关卡!$D$4:$AA$123,掉落填表!B1785-5000,(掉落填表!E1785-1)*4+4)*$Z$4</f>
        <v>110</v>
      </c>
      <c r="P1785" s="18">
        <f t="shared" si="81"/>
        <v>50770002</v>
      </c>
      <c r="Q1785" s="18" t="str">
        <f>G1785&amp;"#"&amp;H1785&amp;"#"&amp;VLOOKUP(G1785,章节关卡!$AN$3:$AO$36,2,FALSE)</f>
        <v>1401004#110#14</v>
      </c>
    </row>
    <row r="1786" spans="1:17" ht="17.100000000000001" customHeight="1" x14ac:dyDescent="0.2">
      <c r="A1786" s="14">
        <v>1783</v>
      </c>
      <c r="B1786" s="14">
        <v>5077</v>
      </c>
      <c r="C1786" s="14" t="s">
        <v>2764</v>
      </c>
      <c r="D1786" s="14" t="s">
        <v>968</v>
      </c>
      <c r="E1786" s="14">
        <v>3</v>
      </c>
      <c r="F1786" s="18">
        <f t="shared" si="82"/>
        <v>10000</v>
      </c>
      <c r="G1786" s="18">
        <f>INDEX(章节关卡!$D$4:$AA$123,掉落填表!B1786-5000,(掉落填表!E1786-1)*4+2)</f>
        <v>1603003</v>
      </c>
      <c r="H1786" s="18">
        <f t="shared" si="83"/>
        <v>6</v>
      </c>
      <c r="L1786" s="18">
        <f>INDEX(章节关卡!$D$4:$AA$123,掉落填表!B1786-5000,(掉落填表!E1786-1)*4+4)*$Z$4</f>
        <v>6</v>
      </c>
      <c r="P1786" s="18">
        <f t="shared" si="81"/>
        <v>50770003</v>
      </c>
      <c r="Q1786" s="18" t="str">
        <f>G1786&amp;"#"&amp;H1786&amp;"#"&amp;VLOOKUP(G1786,章节关卡!$AN$3:$AO$36,2,FALSE)</f>
        <v>1603003#6#16</v>
      </c>
    </row>
    <row r="1787" spans="1:17" ht="17.100000000000001" customHeight="1" x14ac:dyDescent="0.2">
      <c r="A1787" s="14">
        <v>1784</v>
      </c>
      <c r="B1787" s="14">
        <v>5077</v>
      </c>
      <c r="C1787" s="14" t="s">
        <v>2765</v>
      </c>
      <c r="D1787" s="14" t="s">
        <v>968</v>
      </c>
      <c r="E1787" s="14">
        <v>4</v>
      </c>
      <c r="F1787" s="18">
        <f t="shared" si="82"/>
        <v>5000</v>
      </c>
      <c r="G1787" s="18">
        <f>INDEX(章节关卡!$D$4:$AA$123,掉落填表!B1787-5000,(掉落填表!E1787-1)*4+2)</f>
        <v>1603010</v>
      </c>
      <c r="H1787" s="18">
        <f t="shared" si="83"/>
        <v>1</v>
      </c>
      <c r="L1787" s="18">
        <f>INDEX(章节关卡!$D$4:$AA$123,掉落填表!B1787-5000,(掉落填表!E1787-1)*4+4)*$Z$4</f>
        <v>0.5</v>
      </c>
      <c r="P1787" s="18">
        <f t="shared" si="81"/>
        <v>50770004</v>
      </c>
      <c r="Q1787" s="18" t="str">
        <f>G1787&amp;"#"&amp;H1787&amp;"#"&amp;VLOOKUP(G1787,章节关卡!$AN$3:$AO$36,2,FALSE)</f>
        <v>1603010#1#16</v>
      </c>
    </row>
    <row r="1788" spans="1:17" ht="17.100000000000001" customHeight="1" x14ac:dyDescent="0.2">
      <c r="A1788" s="14">
        <v>1785</v>
      </c>
      <c r="B1788" s="14">
        <v>5078</v>
      </c>
      <c r="C1788" s="14" t="s">
        <v>2766</v>
      </c>
      <c r="D1788" s="14" t="s">
        <v>968</v>
      </c>
      <c r="E1788" s="14">
        <v>1</v>
      </c>
      <c r="F1788" s="18">
        <f t="shared" si="82"/>
        <v>10000</v>
      </c>
      <c r="G1788" s="18">
        <f>INDEX(章节关卡!$D$4:$AA$123,掉落填表!B1788-5000,(掉落填表!E1788-1)*4+2)</f>
        <v>1401002</v>
      </c>
      <c r="H1788" s="18">
        <f t="shared" si="83"/>
        <v>400</v>
      </c>
      <c r="L1788" s="18">
        <f>INDEX(章节关卡!$D$4:$AA$123,掉落填表!B1788-5000,(掉落填表!E1788-1)*4+4)*$Z$4</f>
        <v>400</v>
      </c>
      <c r="P1788" s="18">
        <f t="shared" si="81"/>
        <v>50780001</v>
      </c>
      <c r="Q1788" s="18" t="str">
        <f>G1788&amp;"#"&amp;H1788&amp;"#"&amp;VLOOKUP(G1788,章节关卡!$AN$3:$AO$36,2,FALSE)</f>
        <v>1401002#400#14</v>
      </c>
    </row>
    <row r="1789" spans="1:17" ht="17.100000000000001" customHeight="1" x14ac:dyDescent="0.2">
      <c r="A1789" s="14">
        <v>1786</v>
      </c>
      <c r="B1789" s="14">
        <v>5078</v>
      </c>
      <c r="C1789" s="14" t="s">
        <v>2767</v>
      </c>
      <c r="D1789" s="14" t="s">
        <v>968</v>
      </c>
      <c r="E1789" s="14">
        <v>2</v>
      </c>
      <c r="F1789" s="18">
        <f t="shared" si="82"/>
        <v>5000</v>
      </c>
      <c r="G1789" s="18">
        <f>INDEX(章节关卡!$D$4:$AA$123,掉落填表!B1789-5000,(掉落填表!E1789-1)*4+2)</f>
        <v>1603014</v>
      </c>
      <c r="H1789" s="18">
        <f t="shared" si="83"/>
        <v>1</v>
      </c>
      <c r="L1789" s="18">
        <f>INDEX(章节关卡!$D$4:$AA$123,掉落填表!B1789-5000,(掉落填表!E1789-1)*4+4)*$Z$4</f>
        <v>0.5</v>
      </c>
      <c r="P1789" s="18">
        <f t="shared" si="81"/>
        <v>50780002</v>
      </c>
      <c r="Q1789" s="18" t="str">
        <f>G1789&amp;"#"&amp;H1789&amp;"#"&amp;VLOOKUP(G1789,章节关卡!$AN$3:$AO$36,2,FALSE)</f>
        <v>1603014#1#16</v>
      </c>
    </row>
    <row r="1790" spans="1:17" ht="17.100000000000001" customHeight="1" x14ac:dyDescent="0.2">
      <c r="A1790" s="14">
        <v>1787</v>
      </c>
      <c r="B1790" s="14">
        <v>5078</v>
      </c>
      <c r="C1790" s="14" t="s">
        <v>2768</v>
      </c>
      <c r="D1790" s="14" t="s">
        <v>968</v>
      </c>
      <c r="E1790" s="14">
        <v>3</v>
      </c>
      <c r="F1790" s="18">
        <f t="shared" si="82"/>
        <v>5000</v>
      </c>
      <c r="G1790" s="18">
        <f>INDEX(章节关卡!$D$4:$AA$123,掉落填表!B1790-5000,(掉落填表!E1790-1)*4+2)</f>
        <v>1603016</v>
      </c>
      <c r="H1790" s="18">
        <f t="shared" si="83"/>
        <v>1</v>
      </c>
      <c r="L1790" s="18">
        <f>INDEX(章节关卡!$D$4:$AA$123,掉落填表!B1790-5000,(掉落填表!E1790-1)*4+4)*$Z$4</f>
        <v>0.5</v>
      </c>
      <c r="P1790" s="18">
        <f t="shared" si="81"/>
        <v>50780003</v>
      </c>
      <c r="Q1790" s="18" t="str">
        <f>G1790&amp;"#"&amp;H1790&amp;"#"&amp;VLOOKUP(G1790,章节关卡!$AN$3:$AO$36,2,FALSE)</f>
        <v>1603016#1#16</v>
      </c>
    </row>
    <row r="1791" spans="1:17" ht="17.100000000000001" customHeight="1" x14ac:dyDescent="0.2">
      <c r="A1791" s="14">
        <v>1788</v>
      </c>
      <c r="B1791" s="14">
        <v>5078</v>
      </c>
      <c r="C1791" s="14" t="s">
        <v>2769</v>
      </c>
      <c r="D1791" s="14" t="s">
        <v>968</v>
      </c>
      <c r="E1791" s="14">
        <v>4</v>
      </c>
      <c r="F1791" s="18">
        <f t="shared" si="82"/>
        <v>5000</v>
      </c>
      <c r="G1791" s="18">
        <f>INDEX(章节关卡!$D$4:$AA$123,掉落填表!B1791-5000,(掉落填表!E1791-1)*4+2)</f>
        <v>1603012</v>
      </c>
      <c r="H1791" s="18">
        <f t="shared" si="83"/>
        <v>1</v>
      </c>
      <c r="L1791" s="18">
        <f>INDEX(章节关卡!$D$4:$AA$123,掉落填表!B1791-5000,(掉落填表!E1791-1)*4+4)*$Z$4</f>
        <v>0.5</v>
      </c>
      <c r="P1791" s="18">
        <f t="shared" si="81"/>
        <v>50780004</v>
      </c>
      <c r="Q1791" s="18" t="str">
        <f>G1791&amp;"#"&amp;H1791&amp;"#"&amp;VLOOKUP(G1791,章节关卡!$AN$3:$AO$36,2,FALSE)</f>
        <v>1603012#1#16</v>
      </c>
    </row>
    <row r="1792" spans="1:17" ht="17.100000000000001" customHeight="1" x14ac:dyDescent="0.2">
      <c r="A1792" s="14">
        <v>1789</v>
      </c>
      <c r="B1792" s="14">
        <v>5079</v>
      </c>
      <c r="C1792" s="14" t="s">
        <v>2770</v>
      </c>
      <c r="D1792" s="14" t="s">
        <v>968</v>
      </c>
      <c r="E1792" s="14">
        <v>1</v>
      </c>
      <c r="F1792" s="18">
        <f t="shared" si="82"/>
        <v>10000</v>
      </c>
      <c r="G1792" s="18">
        <f>INDEX(章节关卡!$D$4:$AA$123,掉落填表!B1792-5000,(掉落填表!E1792-1)*4+2)</f>
        <v>1401002</v>
      </c>
      <c r="H1792" s="18">
        <f t="shared" si="83"/>
        <v>400</v>
      </c>
      <c r="L1792" s="18">
        <f>INDEX(章节关卡!$D$4:$AA$123,掉落填表!B1792-5000,(掉落填表!E1792-1)*4+4)*$Z$4</f>
        <v>400</v>
      </c>
      <c r="P1792" s="18">
        <f t="shared" si="81"/>
        <v>50790001</v>
      </c>
      <c r="Q1792" s="18" t="str">
        <f>G1792&amp;"#"&amp;H1792&amp;"#"&amp;VLOOKUP(G1792,章节关卡!$AN$3:$AO$36,2,FALSE)</f>
        <v>1401002#400#14</v>
      </c>
    </row>
    <row r="1793" spans="1:17" ht="17.100000000000001" customHeight="1" x14ac:dyDescent="0.2">
      <c r="A1793" s="14">
        <v>1790</v>
      </c>
      <c r="B1793" s="14">
        <v>5079</v>
      </c>
      <c r="C1793" s="14" t="s">
        <v>2771</v>
      </c>
      <c r="D1793" s="14" t="s">
        <v>968</v>
      </c>
      <c r="E1793" s="14">
        <v>2</v>
      </c>
      <c r="F1793" s="18">
        <f t="shared" si="82"/>
        <v>10000</v>
      </c>
      <c r="G1793" s="18">
        <f>INDEX(章节关卡!$D$4:$AA$123,掉落填表!B1793-5000,(掉落填表!E1793-1)*4+2)</f>
        <v>1401003</v>
      </c>
      <c r="H1793" s="18">
        <f t="shared" si="83"/>
        <v>110</v>
      </c>
      <c r="L1793" s="18">
        <f>INDEX(章节关卡!$D$4:$AA$123,掉落填表!B1793-5000,(掉落填表!E1793-1)*4+4)*$Z$4</f>
        <v>110</v>
      </c>
      <c r="P1793" s="18">
        <f t="shared" si="81"/>
        <v>50790002</v>
      </c>
      <c r="Q1793" s="18" t="str">
        <f>G1793&amp;"#"&amp;H1793&amp;"#"&amp;VLOOKUP(G1793,章节关卡!$AN$3:$AO$36,2,FALSE)</f>
        <v>1401003#110#14</v>
      </c>
    </row>
    <row r="1794" spans="1:17" ht="17.100000000000001" customHeight="1" x14ac:dyDescent="0.2">
      <c r="A1794" s="14">
        <v>1791</v>
      </c>
      <c r="B1794" s="14">
        <v>5079</v>
      </c>
      <c r="C1794" s="14" t="s">
        <v>2772</v>
      </c>
      <c r="D1794" s="14" t="s">
        <v>968</v>
      </c>
      <c r="E1794" s="14">
        <v>3</v>
      </c>
      <c r="F1794" s="18">
        <f t="shared" si="82"/>
        <v>10000</v>
      </c>
      <c r="G1794" s="18">
        <f>INDEX(章节关卡!$D$4:$AA$123,掉落填表!B1794-5000,(掉落填表!E1794-1)*4+2)</f>
        <v>1603006</v>
      </c>
      <c r="H1794" s="18">
        <f t="shared" si="83"/>
        <v>6</v>
      </c>
      <c r="L1794" s="18">
        <f>INDEX(章节关卡!$D$4:$AA$123,掉落填表!B1794-5000,(掉落填表!E1794-1)*4+4)*$Z$4</f>
        <v>6</v>
      </c>
      <c r="P1794" s="18">
        <f t="shared" si="81"/>
        <v>50790003</v>
      </c>
      <c r="Q1794" s="18" t="str">
        <f>G1794&amp;"#"&amp;H1794&amp;"#"&amp;VLOOKUP(G1794,章节关卡!$AN$3:$AO$36,2,FALSE)</f>
        <v>1603006#6#16</v>
      </c>
    </row>
    <row r="1795" spans="1:17" ht="17.100000000000001" customHeight="1" x14ac:dyDescent="0.2">
      <c r="A1795" s="14">
        <v>1792</v>
      </c>
      <c r="B1795" s="14">
        <v>5079</v>
      </c>
      <c r="C1795" s="14" t="s">
        <v>2773</v>
      </c>
      <c r="D1795" s="14" t="s">
        <v>968</v>
      </c>
      <c r="E1795" s="14">
        <v>4</v>
      </c>
      <c r="F1795" s="18">
        <f t="shared" si="82"/>
        <v>5000</v>
      </c>
      <c r="G1795" s="18">
        <f>INDEX(章节关卡!$D$4:$AA$123,掉落填表!B1795-5000,(掉落填表!E1795-1)*4+2)</f>
        <v>1603014</v>
      </c>
      <c r="H1795" s="18">
        <f t="shared" si="83"/>
        <v>1</v>
      </c>
      <c r="L1795" s="18">
        <f>INDEX(章节关卡!$D$4:$AA$123,掉落填表!B1795-5000,(掉落填表!E1795-1)*4+4)*$Z$4</f>
        <v>0.5</v>
      </c>
      <c r="P1795" s="18">
        <f t="shared" si="81"/>
        <v>50790004</v>
      </c>
      <c r="Q1795" s="18" t="str">
        <f>G1795&amp;"#"&amp;H1795&amp;"#"&amp;VLOOKUP(G1795,章节关卡!$AN$3:$AO$36,2,FALSE)</f>
        <v>1603014#1#16</v>
      </c>
    </row>
    <row r="1796" spans="1:17" ht="17.100000000000001" customHeight="1" x14ac:dyDescent="0.2">
      <c r="A1796" s="14">
        <v>1793</v>
      </c>
      <c r="B1796" s="14">
        <v>5080</v>
      </c>
      <c r="C1796" s="14" t="s">
        <v>2774</v>
      </c>
      <c r="D1796" s="14" t="s">
        <v>968</v>
      </c>
      <c r="E1796" s="14">
        <v>1</v>
      </c>
      <c r="F1796" s="18">
        <f t="shared" si="82"/>
        <v>10000</v>
      </c>
      <c r="G1796" s="18">
        <f>INDEX(章节关卡!$D$4:$AA$123,掉落填表!B1796-5000,(掉落填表!E1796-1)*4+2)</f>
        <v>1401002</v>
      </c>
      <c r="H1796" s="18">
        <f t="shared" si="83"/>
        <v>400</v>
      </c>
      <c r="L1796" s="18">
        <f>INDEX(章节关卡!$D$4:$AA$123,掉落填表!B1796-5000,(掉落填表!E1796-1)*4+4)*$Z$4</f>
        <v>400</v>
      </c>
      <c r="P1796" s="18">
        <f t="shared" ref="P1796:P1859" si="84">B1796*10000+E1796</f>
        <v>50800001</v>
      </c>
      <c r="Q1796" s="18" t="str">
        <f>G1796&amp;"#"&amp;H1796&amp;"#"&amp;VLOOKUP(G1796,章节关卡!$AN$3:$AO$36,2,FALSE)</f>
        <v>1401002#400#14</v>
      </c>
    </row>
    <row r="1797" spans="1:17" ht="17.100000000000001" customHeight="1" x14ac:dyDescent="0.2">
      <c r="A1797" s="14">
        <v>1794</v>
      </c>
      <c r="B1797" s="14">
        <v>5080</v>
      </c>
      <c r="C1797" s="14" t="s">
        <v>2775</v>
      </c>
      <c r="D1797" s="14" t="s">
        <v>968</v>
      </c>
      <c r="E1797" s="14">
        <v>2</v>
      </c>
      <c r="F1797" s="18">
        <f t="shared" ref="F1797:F1860" si="85">IF(L1797&lt;1,INT(L1797*10000),10000)</f>
        <v>10000</v>
      </c>
      <c r="G1797" s="18">
        <f>INDEX(章节关卡!$D$4:$AA$123,掉落填表!B1797-5000,(掉落填表!E1797-1)*4+2)</f>
        <v>1401004</v>
      </c>
      <c r="H1797" s="18">
        <f t="shared" ref="H1797:H1860" si="86">IF(F1797&lt;10000,1,INT(L1797))</f>
        <v>110</v>
      </c>
      <c r="L1797" s="18">
        <f>INDEX(章节关卡!$D$4:$AA$123,掉落填表!B1797-5000,(掉落填表!E1797-1)*4+4)*$Z$4</f>
        <v>110</v>
      </c>
      <c r="P1797" s="18">
        <f t="shared" si="84"/>
        <v>50800002</v>
      </c>
      <c r="Q1797" s="18" t="str">
        <f>G1797&amp;"#"&amp;H1797&amp;"#"&amp;VLOOKUP(G1797,章节关卡!$AN$3:$AO$36,2,FALSE)</f>
        <v>1401004#110#14</v>
      </c>
    </row>
    <row r="1798" spans="1:17" ht="17.100000000000001" customHeight="1" x14ac:dyDescent="0.2">
      <c r="A1798" s="14">
        <v>1795</v>
      </c>
      <c r="B1798" s="14">
        <v>5080</v>
      </c>
      <c r="C1798" s="14" t="s">
        <v>2776</v>
      </c>
      <c r="D1798" s="14" t="s">
        <v>968</v>
      </c>
      <c r="E1798" s="14">
        <v>3</v>
      </c>
      <c r="F1798" s="18">
        <f t="shared" si="85"/>
        <v>10000</v>
      </c>
      <c r="G1798" s="18">
        <f>INDEX(章节关卡!$D$4:$AA$123,掉落填表!B1798-5000,(掉落填表!E1798-1)*4+2)</f>
        <v>1603003</v>
      </c>
      <c r="H1798" s="18">
        <f t="shared" si="86"/>
        <v>6</v>
      </c>
      <c r="L1798" s="18">
        <f>INDEX(章节关卡!$D$4:$AA$123,掉落填表!B1798-5000,(掉落填表!E1798-1)*4+4)*$Z$4</f>
        <v>6</v>
      </c>
      <c r="P1798" s="18">
        <f t="shared" si="84"/>
        <v>50800003</v>
      </c>
      <c r="Q1798" s="18" t="str">
        <f>G1798&amp;"#"&amp;H1798&amp;"#"&amp;VLOOKUP(G1798,章节关卡!$AN$3:$AO$36,2,FALSE)</f>
        <v>1603003#6#16</v>
      </c>
    </row>
    <row r="1799" spans="1:17" ht="17.100000000000001" customHeight="1" x14ac:dyDescent="0.2">
      <c r="A1799" s="14">
        <v>1796</v>
      </c>
      <c r="B1799" s="14">
        <v>5080</v>
      </c>
      <c r="C1799" s="14" t="s">
        <v>2777</v>
      </c>
      <c r="D1799" s="14" t="s">
        <v>968</v>
      </c>
      <c r="E1799" s="14">
        <v>4</v>
      </c>
      <c r="F1799" s="18">
        <f t="shared" si="85"/>
        <v>5000</v>
      </c>
      <c r="G1799" s="18">
        <f>INDEX(章节关卡!$D$4:$AA$123,掉落填表!B1799-5000,(掉落填表!E1799-1)*4+2)</f>
        <v>1603016</v>
      </c>
      <c r="H1799" s="18">
        <f t="shared" si="86"/>
        <v>1</v>
      </c>
      <c r="L1799" s="18">
        <f>INDEX(章节关卡!$D$4:$AA$123,掉落填表!B1799-5000,(掉落填表!E1799-1)*4+4)*$Z$4</f>
        <v>0.5</v>
      </c>
      <c r="P1799" s="18">
        <f t="shared" si="84"/>
        <v>50800004</v>
      </c>
      <c r="Q1799" s="18" t="str">
        <f>G1799&amp;"#"&amp;H1799&amp;"#"&amp;VLOOKUP(G1799,章节关卡!$AN$3:$AO$36,2,FALSE)</f>
        <v>1603016#1#16</v>
      </c>
    </row>
    <row r="1800" spans="1:17" ht="17.100000000000001" customHeight="1" x14ac:dyDescent="0.2">
      <c r="A1800" s="14">
        <v>1797</v>
      </c>
      <c r="B1800" s="14">
        <v>5081</v>
      </c>
      <c r="C1800" s="14" t="s">
        <v>2778</v>
      </c>
      <c r="D1800" s="14" t="s">
        <v>968</v>
      </c>
      <c r="E1800" s="14">
        <v>1</v>
      </c>
      <c r="F1800" s="18">
        <f t="shared" si="85"/>
        <v>10000</v>
      </c>
      <c r="G1800" s="18">
        <f>INDEX(章节关卡!$D$4:$AA$123,掉落填表!B1800-5000,(掉落填表!E1800-1)*4+2)</f>
        <v>1401002</v>
      </c>
      <c r="H1800" s="18">
        <f t="shared" si="86"/>
        <v>400</v>
      </c>
      <c r="L1800" s="18">
        <f>INDEX(章节关卡!$D$4:$AA$123,掉落填表!B1800-5000,(掉落填表!E1800-1)*4+4)*$Z$4</f>
        <v>400</v>
      </c>
      <c r="P1800" s="18">
        <f t="shared" si="84"/>
        <v>50810001</v>
      </c>
      <c r="Q1800" s="18" t="str">
        <f>G1800&amp;"#"&amp;H1800&amp;"#"&amp;VLOOKUP(G1800,章节关卡!$AN$3:$AO$36,2,FALSE)</f>
        <v>1401002#400#14</v>
      </c>
    </row>
    <row r="1801" spans="1:17" ht="17.100000000000001" customHeight="1" x14ac:dyDescent="0.2">
      <c r="A1801" s="14">
        <v>1798</v>
      </c>
      <c r="B1801" s="14">
        <v>5081</v>
      </c>
      <c r="C1801" s="14" t="s">
        <v>2779</v>
      </c>
      <c r="D1801" s="14" t="s">
        <v>968</v>
      </c>
      <c r="E1801" s="14">
        <v>2</v>
      </c>
      <c r="F1801" s="18">
        <f t="shared" si="85"/>
        <v>10000</v>
      </c>
      <c r="G1801" s="18">
        <f>INDEX(章节关卡!$D$4:$AA$123,掉落填表!B1801-5000,(掉落填表!E1801-1)*4+2)</f>
        <v>1401003</v>
      </c>
      <c r="H1801" s="18">
        <f t="shared" si="86"/>
        <v>110</v>
      </c>
      <c r="L1801" s="18">
        <f>INDEX(章节关卡!$D$4:$AA$123,掉落填表!B1801-5000,(掉落填表!E1801-1)*4+4)*$Z$4</f>
        <v>110</v>
      </c>
      <c r="P1801" s="18">
        <f t="shared" si="84"/>
        <v>50810002</v>
      </c>
      <c r="Q1801" s="18" t="str">
        <f>G1801&amp;"#"&amp;H1801&amp;"#"&amp;VLOOKUP(G1801,章节关卡!$AN$3:$AO$36,2,FALSE)</f>
        <v>1401003#110#14</v>
      </c>
    </row>
    <row r="1802" spans="1:17" ht="17.100000000000001" customHeight="1" x14ac:dyDescent="0.2">
      <c r="A1802" s="14">
        <v>1799</v>
      </c>
      <c r="B1802" s="14">
        <v>5081</v>
      </c>
      <c r="C1802" s="14" t="s">
        <v>2780</v>
      </c>
      <c r="D1802" s="14" t="s">
        <v>968</v>
      </c>
      <c r="E1802" s="14">
        <v>3</v>
      </c>
      <c r="F1802" s="18">
        <f t="shared" si="85"/>
        <v>10000</v>
      </c>
      <c r="G1802" s="18">
        <f>INDEX(章节关卡!$D$4:$AA$123,掉落填表!B1802-5000,(掉落填表!E1802-1)*4+2)</f>
        <v>1603006</v>
      </c>
      <c r="H1802" s="18">
        <f t="shared" si="86"/>
        <v>6</v>
      </c>
      <c r="L1802" s="18">
        <f>INDEX(章节关卡!$D$4:$AA$123,掉落填表!B1802-5000,(掉落填表!E1802-1)*4+4)*$Z$4</f>
        <v>6</v>
      </c>
      <c r="P1802" s="18">
        <f t="shared" si="84"/>
        <v>50810003</v>
      </c>
      <c r="Q1802" s="18" t="str">
        <f>G1802&amp;"#"&amp;H1802&amp;"#"&amp;VLOOKUP(G1802,章节关卡!$AN$3:$AO$36,2,FALSE)</f>
        <v>1603006#6#16</v>
      </c>
    </row>
    <row r="1803" spans="1:17" ht="17.100000000000001" customHeight="1" x14ac:dyDescent="0.2">
      <c r="A1803" s="14">
        <v>1800</v>
      </c>
      <c r="B1803" s="14">
        <v>5081</v>
      </c>
      <c r="C1803" s="14" t="s">
        <v>2781</v>
      </c>
      <c r="D1803" s="14" t="s">
        <v>968</v>
      </c>
      <c r="E1803" s="14">
        <v>4</v>
      </c>
      <c r="F1803" s="18">
        <f t="shared" si="85"/>
        <v>5000</v>
      </c>
      <c r="G1803" s="18">
        <f>INDEX(章节关卡!$D$4:$AA$123,掉落填表!B1803-5000,(掉落填表!E1803-1)*4+2)</f>
        <v>1603008</v>
      </c>
      <c r="H1803" s="18">
        <f t="shared" si="86"/>
        <v>1</v>
      </c>
      <c r="L1803" s="18">
        <f>INDEX(章节关卡!$D$4:$AA$123,掉落填表!B1803-5000,(掉落填表!E1803-1)*4+4)*$Z$4</f>
        <v>0.5</v>
      </c>
      <c r="P1803" s="18">
        <f t="shared" si="84"/>
        <v>50810004</v>
      </c>
      <c r="Q1803" s="18" t="str">
        <f>G1803&amp;"#"&amp;H1803&amp;"#"&amp;VLOOKUP(G1803,章节关卡!$AN$3:$AO$36,2,FALSE)</f>
        <v>1603008#1#16</v>
      </c>
    </row>
    <row r="1804" spans="1:17" ht="17.100000000000001" customHeight="1" x14ac:dyDescent="0.2">
      <c r="A1804" s="14">
        <v>1801</v>
      </c>
      <c r="B1804" s="14">
        <v>5082</v>
      </c>
      <c r="C1804" s="14" t="s">
        <v>2782</v>
      </c>
      <c r="D1804" s="14" t="s">
        <v>968</v>
      </c>
      <c r="E1804" s="14">
        <v>1</v>
      </c>
      <c r="F1804" s="18">
        <f t="shared" si="85"/>
        <v>10000</v>
      </c>
      <c r="G1804" s="18">
        <f>INDEX(章节关卡!$D$4:$AA$123,掉落填表!B1804-5000,(掉落填表!E1804-1)*4+2)</f>
        <v>1401002</v>
      </c>
      <c r="H1804" s="18">
        <f t="shared" si="86"/>
        <v>400</v>
      </c>
      <c r="L1804" s="18">
        <f>INDEX(章节关卡!$D$4:$AA$123,掉落填表!B1804-5000,(掉落填表!E1804-1)*4+4)*$Z$4</f>
        <v>400</v>
      </c>
      <c r="P1804" s="18">
        <f t="shared" si="84"/>
        <v>50820001</v>
      </c>
      <c r="Q1804" s="18" t="str">
        <f>G1804&amp;"#"&amp;H1804&amp;"#"&amp;VLOOKUP(G1804,章节关卡!$AN$3:$AO$36,2,FALSE)</f>
        <v>1401002#400#14</v>
      </c>
    </row>
    <row r="1805" spans="1:17" ht="17.100000000000001" customHeight="1" x14ac:dyDescent="0.2">
      <c r="A1805" s="14">
        <v>1802</v>
      </c>
      <c r="B1805" s="14">
        <v>5082</v>
      </c>
      <c r="C1805" s="14" t="s">
        <v>2783</v>
      </c>
      <c r="D1805" s="14" t="s">
        <v>968</v>
      </c>
      <c r="E1805" s="14">
        <v>2</v>
      </c>
      <c r="F1805" s="18">
        <f t="shared" si="85"/>
        <v>10000</v>
      </c>
      <c r="G1805" s="18">
        <f>INDEX(章节关卡!$D$4:$AA$123,掉落填表!B1805-5000,(掉落填表!E1805-1)*4+2)</f>
        <v>1401004</v>
      </c>
      <c r="H1805" s="18">
        <f t="shared" si="86"/>
        <v>110</v>
      </c>
      <c r="L1805" s="18">
        <f>INDEX(章节关卡!$D$4:$AA$123,掉落填表!B1805-5000,(掉落填表!E1805-1)*4+4)*$Z$4</f>
        <v>110</v>
      </c>
      <c r="P1805" s="18">
        <f t="shared" si="84"/>
        <v>50820002</v>
      </c>
      <c r="Q1805" s="18" t="str">
        <f>G1805&amp;"#"&amp;H1805&amp;"#"&amp;VLOOKUP(G1805,章节关卡!$AN$3:$AO$36,2,FALSE)</f>
        <v>1401004#110#14</v>
      </c>
    </row>
    <row r="1806" spans="1:17" ht="17.100000000000001" customHeight="1" x14ac:dyDescent="0.2">
      <c r="A1806" s="14">
        <v>1803</v>
      </c>
      <c r="B1806" s="14">
        <v>5082</v>
      </c>
      <c r="C1806" s="14" t="s">
        <v>2784</v>
      </c>
      <c r="D1806" s="14" t="s">
        <v>968</v>
      </c>
      <c r="E1806" s="14">
        <v>3</v>
      </c>
      <c r="F1806" s="18">
        <f t="shared" si="85"/>
        <v>10000</v>
      </c>
      <c r="G1806" s="18">
        <f>INDEX(章节关卡!$D$4:$AA$123,掉落填表!B1806-5000,(掉落填表!E1806-1)*4+2)</f>
        <v>1603003</v>
      </c>
      <c r="H1806" s="18">
        <f t="shared" si="86"/>
        <v>6</v>
      </c>
      <c r="L1806" s="18">
        <f>INDEX(章节关卡!$D$4:$AA$123,掉落填表!B1806-5000,(掉落填表!E1806-1)*4+4)*$Z$4</f>
        <v>6</v>
      </c>
      <c r="P1806" s="18">
        <f t="shared" si="84"/>
        <v>50820003</v>
      </c>
      <c r="Q1806" s="18" t="str">
        <f>G1806&amp;"#"&amp;H1806&amp;"#"&amp;VLOOKUP(G1806,章节关卡!$AN$3:$AO$36,2,FALSE)</f>
        <v>1603003#6#16</v>
      </c>
    </row>
    <row r="1807" spans="1:17" ht="17.100000000000001" customHeight="1" x14ac:dyDescent="0.2">
      <c r="A1807" s="14">
        <v>1804</v>
      </c>
      <c r="B1807" s="14">
        <v>5082</v>
      </c>
      <c r="C1807" s="14" t="s">
        <v>2785</v>
      </c>
      <c r="D1807" s="14" t="s">
        <v>968</v>
      </c>
      <c r="E1807" s="14">
        <v>4</v>
      </c>
      <c r="F1807" s="18">
        <f t="shared" si="85"/>
        <v>5000</v>
      </c>
      <c r="G1807" s="18">
        <f>INDEX(章节关卡!$D$4:$AA$123,掉落填表!B1807-5000,(掉落填表!E1807-1)*4+2)</f>
        <v>1603010</v>
      </c>
      <c r="H1807" s="18">
        <f t="shared" si="86"/>
        <v>1</v>
      </c>
      <c r="L1807" s="18">
        <f>INDEX(章节关卡!$D$4:$AA$123,掉落填表!B1807-5000,(掉落填表!E1807-1)*4+4)*$Z$4</f>
        <v>0.5</v>
      </c>
      <c r="P1807" s="18">
        <f t="shared" si="84"/>
        <v>50820004</v>
      </c>
      <c r="Q1807" s="18" t="str">
        <f>G1807&amp;"#"&amp;H1807&amp;"#"&amp;VLOOKUP(G1807,章节关卡!$AN$3:$AO$36,2,FALSE)</f>
        <v>1603010#1#16</v>
      </c>
    </row>
    <row r="1808" spans="1:17" ht="17.100000000000001" customHeight="1" x14ac:dyDescent="0.2">
      <c r="A1808" s="14">
        <v>1805</v>
      </c>
      <c r="B1808" s="14">
        <v>5083</v>
      </c>
      <c r="C1808" s="14" t="s">
        <v>2786</v>
      </c>
      <c r="D1808" s="14" t="s">
        <v>968</v>
      </c>
      <c r="E1808" s="14">
        <v>1</v>
      </c>
      <c r="F1808" s="18">
        <f t="shared" si="85"/>
        <v>10000</v>
      </c>
      <c r="G1808" s="18">
        <f>INDEX(章节关卡!$D$4:$AA$123,掉落填表!B1808-5000,(掉落填表!E1808-1)*4+2)</f>
        <v>1401002</v>
      </c>
      <c r="H1808" s="18">
        <f t="shared" si="86"/>
        <v>400</v>
      </c>
      <c r="L1808" s="18">
        <f>INDEX(章节关卡!$D$4:$AA$123,掉落填表!B1808-5000,(掉落填表!E1808-1)*4+4)*$Z$4</f>
        <v>400</v>
      </c>
      <c r="P1808" s="18">
        <f t="shared" si="84"/>
        <v>50830001</v>
      </c>
      <c r="Q1808" s="18" t="str">
        <f>G1808&amp;"#"&amp;H1808&amp;"#"&amp;VLOOKUP(G1808,章节关卡!$AN$3:$AO$36,2,FALSE)</f>
        <v>1401002#400#14</v>
      </c>
    </row>
    <row r="1809" spans="1:17" ht="17.100000000000001" customHeight="1" x14ac:dyDescent="0.2">
      <c r="A1809" s="14">
        <v>1806</v>
      </c>
      <c r="B1809" s="14">
        <v>5083</v>
      </c>
      <c r="C1809" s="14" t="s">
        <v>2787</v>
      </c>
      <c r="D1809" s="14" t="s">
        <v>968</v>
      </c>
      <c r="E1809" s="14">
        <v>2</v>
      </c>
      <c r="F1809" s="18">
        <f t="shared" si="85"/>
        <v>5000</v>
      </c>
      <c r="G1809" s="18">
        <f>INDEX(章节关卡!$D$4:$AA$123,掉落填表!B1809-5000,(掉落填表!E1809-1)*4+2)</f>
        <v>1603008</v>
      </c>
      <c r="H1809" s="18">
        <f t="shared" si="86"/>
        <v>1</v>
      </c>
      <c r="L1809" s="18">
        <f>INDEX(章节关卡!$D$4:$AA$123,掉落填表!B1809-5000,(掉落填表!E1809-1)*4+4)*$Z$4</f>
        <v>0.5</v>
      </c>
      <c r="P1809" s="18">
        <f t="shared" si="84"/>
        <v>50830002</v>
      </c>
      <c r="Q1809" s="18" t="str">
        <f>G1809&amp;"#"&amp;H1809&amp;"#"&amp;VLOOKUP(G1809,章节关卡!$AN$3:$AO$36,2,FALSE)</f>
        <v>1603008#1#16</v>
      </c>
    </row>
    <row r="1810" spans="1:17" ht="17.100000000000001" customHeight="1" x14ac:dyDescent="0.2">
      <c r="A1810" s="14">
        <v>1807</v>
      </c>
      <c r="B1810" s="14">
        <v>5083</v>
      </c>
      <c r="C1810" s="14" t="s">
        <v>2788</v>
      </c>
      <c r="D1810" s="14" t="s">
        <v>968</v>
      </c>
      <c r="E1810" s="14">
        <v>3</v>
      </c>
      <c r="F1810" s="18">
        <f t="shared" si="85"/>
        <v>5000</v>
      </c>
      <c r="G1810" s="18">
        <f>INDEX(章节关卡!$D$4:$AA$123,掉落填表!B1810-5000,(掉落填表!E1810-1)*4+2)</f>
        <v>1603010</v>
      </c>
      <c r="H1810" s="18">
        <f t="shared" si="86"/>
        <v>1</v>
      </c>
      <c r="L1810" s="18">
        <f>INDEX(章节关卡!$D$4:$AA$123,掉落填表!B1810-5000,(掉落填表!E1810-1)*4+4)*$Z$4</f>
        <v>0.5</v>
      </c>
      <c r="P1810" s="18">
        <f t="shared" si="84"/>
        <v>50830003</v>
      </c>
      <c r="Q1810" s="18" t="str">
        <f>G1810&amp;"#"&amp;H1810&amp;"#"&amp;VLOOKUP(G1810,章节关卡!$AN$3:$AO$36,2,FALSE)</f>
        <v>1603010#1#16</v>
      </c>
    </row>
    <row r="1811" spans="1:17" ht="17.100000000000001" customHeight="1" x14ac:dyDescent="0.2">
      <c r="A1811" s="14">
        <v>1808</v>
      </c>
      <c r="B1811" s="14">
        <v>5083</v>
      </c>
      <c r="C1811" s="14" t="s">
        <v>2789</v>
      </c>
      <c r="D1811" s="14" t="s">
        <v>968</v>
      </c>
      <c r="E1811" s="14">
        <v>4</v>
      </c>
      <c r="F1811" s="18">
        <f t="shared" si="85"/>
        <v>5000</v>
      </c>
      <c r="G1811" s="18">
        <f>INDEX(章节关卡!$D$4:$AA$123,掉落填表!B1811-5000,(掉落填表!E1811-1)*4+2)</f>
        <v>1603012</v>
      </c>
      <c r="H1811" s="18">
        <f t="shared" si="86"/>
        <v>1</v>
      </c>
      <c r="L1811" s="18">
        <f>INDEX(章节关卡!$D$4:$AA$123,掉落填表!B1811-5000,(掉落填表!E1811-1)*4+4)*$Z$4</f>
        <v>0.5</v>
      </c>
      <c r="P1811" s="18">
        <f t="shared" si="84"/>
        <v>50830004</v>
      </c>
      <c r="Q1811" s="18" t="str">
        <f>G1811&amp;"#"&amp;H1811&amp;"#"&amp;VLOOKUP(G1811,章节关卡!$AN$3:$AO$36,2,FALSE)</f>
        <v>1603012#1#16</v>
      </c>
    </row>
    <row r="1812" spans="1:17" ht="17.100000000000001" customHeight="1" x14ac:dyDescent="0.2">
      <c r="A1812" s="14">
        <v>1809</v>
      </c>
      <c r="B1812" s="14">
        <v>5084</v>
      </c>
      <c r="C1812" s="14" t="s">
        <v>2790</v>
      </c>
      <c r="D1812" s="14" t="s">
        <v>968</v>
      </c>
      <c r="E1812" s="14">
        <v>1</v>
      </c>
      <c r="F1812" s="18">
        <f t="shared" si="85"/>
        <v>10000</v>
      </c>
      <c r="G1812" s="18">
        <f>INDEX(章节关卡!$D$4:$AA$123,掉落填表!B1812-5000,(掉落填表!E1812-1)*4+2)</f>
        <v>1401002</v>
      </c>
      <c r="H1812" s="18">
        <f t="shared" si="86"/>
        <v>400</v>
      </c>
      <c r="L1812" s="18">
        <f>INDEX(章节关卡!$D$4:$AA$123,掉落填表!B1812-5000,(掉落填表!E1812-1)*4+4)*$Z$4</f>
        <v>400</v>
      </c>
      <c r="P1812" s="18">
        <f t="shared" si="84"/>
        <v>50840001</v>
      </c>
      <c r="Q1812" s="18" t="str">
        <f>G1812&amp;"#"&amp;H1812&amp;"#"&amp;VLOOKUP(G1812,章节关卡!$AN$3:$AO$36,2,FALSE)</f>
        <v>1401002#400#14</v>
      </c>
    </row>
    <row r="1813" spans="1:17" ht="17.100000000000001" customHeight="1" x14ac:dyDescent="0.2">
      <c r="A1813" s="14">
        <v>1810</v>
      </c>
      <c r="B1813" s="14">
        <v>5084</v>
      </c>
      <c r="C1813" s="14" t="s">
        <v>2791</v>
      </c>
      <c r="D1813" s="14" t="s">
        <v>968</v>
      </c>
      <c r="E1813" s="14">
        <v>2</v>
      </c>
      <c r="F1813" s="18">
        <f t="shared" si="85"/>
        <v>10000</v>
      </c>
      <c r="G1813" s="18">
        <f>INDEX(章节关卡!$D$4:$AA$123,掉落填表!B1813-5000,(掉落填表!E1813-1)*4+2)</f>
        <v>1401003</v>
      </c>
      <c r="H1813" s="18">
        <f t="shared" si="86"/>
        <v>110</v>
      </c>
      <c r="L1813" s="18">
        <f>INDEX(章节关卡!$D$4:$AA$123,掉落填表!B1813-5000,(掉落填表!E1813-1)*4+4)*$Z$4</f>
        <v>110</v>
      </c>
      <c r="P1813" s="18">
        <f t="shared" si="84"/>
        <v>50840002</v>
      </c>
      <c r="Q1813" s="18" t="str">
        <f>G1813&amp;"#"&amp;H1813&amp;"#"&amp;VLOOKUP(G1813,章节关卡!$AN$3:$AO$36,2,FALSE)</f>
        <v>1401003#110#14</v>
      </c>
    </row>
    <row r="1814" spans="1:17" ht="17.100000000000001" customHeight="1" x14ac:dyDescent="0.2">
      <c r="A1814" s="14">
        <v>1811</v>
      </c>
      <c r="B1814" s="14">
        <v>5084</v>
      </c>
      <c r="C1814" s="14" t="s">
        <v>2792</v>
      </c>
      <c r="D1814" s="14" t="s">
        <v>968</v>
      </c>
      <c r="E1814" s="14">
        <v>3</v>
      </c>
      <c r="F1814" s="18">
        <f t="shared" si="85"/>
        <v>10000</v>
      </c>
      <c r="G1814" s="18">
        <f>INDEX(章节关卡!$D$4:$AA$123,掉落填表!B1814-5000,(掉落填表!E1814-1)*4+2)</f>
        <v>1603006</v>
      </c>
      <c r="H1814" s="18">
        <f t="shared" si="86"/>
        <v>6</v>
      </c>
      <c r="L1814" s="18">
        <f>INDEX(章节关卡!$D$4:$AA$123,掉落填表!B1814-5000,(掉落填表!E1814-1)*4+4)*$Z$4</f>
        <v>6</v>
      </c>
      <c r="P1814" s="18">
        <f t="shared" si="84"/>
        <v>50840003</v>
      </c>
      <c r="Q1814" s="18" t="str">
        <f>G1814&amp;"#"&amp;H1814&amp;"#"&amp;VLOOKUP(G1814,章节关卡!$AN$3:$AO$36,2,FALSE)</f>
        <v>1603006#6#16</v>
      </c>
    </row>
    <row r="1815" spans="1:17" ht="17.100000000000001" customHeight="1" x14ac:dyDescent="0.2">
      <c r="A1815" s="14">
        <v>1812</v>
      </c>
      <c r="B1815" s="14">
        <v>5084</v>
      </c>
      <c r="C1815" s="14" t="s">
        <v>2793</v>
      </c>
      <c r="D1815" s="14" t="s">
        <v>968</v>
      </c>
      <c r="E1815" s="14">
        <v>4</v>
      </c>
      <c r="F1815" s="18">
        <f t="shared" si="85"/>
        <v>5000</v>
      </c>
      <c r="G1815" s="18">
        <f>INDEX(章节关卡!$D$4:$AA$123,掉落填表!B1815-5000,(掉落填表!E1815-1)*4+2)</f>
        <v>1603014</v>
      </c>
      <c r="H1815" s="18">
        <f t="shared" si="86"/>
        <v>1</v>
      </c>
      <c r="L1815" s="18">
        <f>INDEX(章节关卡!$D$4:$AA$123,掉落填表!B1815-5000,(掉落填表!E1815-1)*4+4)*$Z$4</f>
        <v>0.5</v>
      </c>
      <c r="P1815" s="18">
        <f t="shared" si="84"/>
        <v>50840004</v>
      </c>
      <c r="Q1815" s="18" t="str">
        <f>G1815&amp;"#"&amp;H1815&amp;"#"&amp;VLOOKUP(G1815,章节关卡!$AN$3:$AO$36,2,FALSE)</f>
        <v>1603014#1#16</v>
      </c>
    </row>
    <row r="1816" spans="1:17" ht="17.100000000000001" customHeight="1" x14ac:dyDescent="0.2">
      <c r="A1816" s="14">
        <v>1813</v>
      </c>
      <c r="B1816" s="14">
        <v>5085</v>
      </c>
      <c r="C1816" s="14" t="s">
        <v>2794</v>
      </c>
      <c r="D1816" s="14" t="s">
        <v>968</v>
      </c>
      <c r="E1816" s="14">
        <v>1</v>
      </c>
      <c r="F1816" s="18">
        <f t="shared" si="85"/>
        <v>10000</v>
      </c>
      <c r="G1816" s="18">
        <f>INDEX(章节关卡!$D$4:$AA$123,掉落填表!B1816-5000,(掉落填表!E1816-1)*4+2)</f>
        <v>1401002</v>
      </c>
      <c r="H1816" s="18">
        <f t="shared" si="86"/>
        <v>400</v>
      </c>
      <c r="L1816" s="18">
        <f>INDEX(章节关卡!$D$4:$AA$123,掉落填表!B1816-5000,(掉落填表!E1816-1)*4+4)*$Z$4</f>
        <v>400</v>
      </c>
      <c r="P1816" s="18">
        <f t="shared" si="84"/>
        <v>50850001</v>
      </c>
      <c r="Q1816" s="18" t="str">
        <f>G1816&amp;"#"&amp;H1816&amp;"#"&amp;VLOOKUP(G1816,章节关卡!$AN$3:$AO$36,2,FALSE)</f>
        <v>1401002#400#14</v>
      </c>
    </row>
    <row r="1817" spans="1:17" ht="17.100000000000001" customHeight="1" x14ac:dyDescent="0.2">
      <c r="A1817" s="14">
        <v>1814</v>
      </c>
      <c r="B1817" s="14">
        <v>5085</v>
      </c>
      <c r="C1817" s="14" t="s">
        <v>2795</v>
      </c>
      <c r="D1817" s="14" t="s">
        <v>968</v>
      </c>
      <c r="E1817" s="14">
        <v>2</v>
      </c>
      <c r="F1817" s="18">
        <f t="shared" si="85"/>
        <v>10000</v>
      </c>
      <c r="G1817" s="18">
        <f>INDEX(章节关卡!$D$4:$AA$123,掉落填表!B1817-5000,(掉落填表!E1817-1)*4+2)</f>
        <v>1401004</v>
      </c>
      <c r="H1817" s="18">
        <f t="shared" si="86"/>
        <v>110</v>
      </c>
      <c r="L1817" s="18">
        <f>INDEX(章节关卡!$D$4:$AA$123,掉落填表!B1817-5000,(掉落填表!E1817-1)*4+4)*$Z$4</f>
        <v>110</v>
      </c>
      <c r="P1817" s="18">
        <f t="shared" si="84"/>
        <v>50850002</v>
      </c>
      <c r="Q1817" s="18" t="str">
        <f>G1817&amp;"#"&amp;H1817&amp;"#"&amp;VLOOKUP(G1817,章节关卡!$AN$3:$AO$36,2,FALSE)</f>
        <v>1401004#110#14</v>
      </c>
    </row>
    <row r="1818" spans="1:17" ht="17.100000000000001" customHeight="1" x14ac:dyDescent="0.2">
      <c r="A1818" s="14">
        <v>1815</v>
      </c>
      <c r="B1818" s="14">
        <v>5085</v>
      </c>
      <c r="C1818" s="14" t="s">
        <v>2796</v>
      </c>
      <c r="D1818" s="14" t="s">
        <v>968</v>
      </c>
      <c r="E1818" s="14">
        <v>3</v>
      </c>
      <c r="F1818" s="18">
        <f t="shared" si="85"/>
        <v>10000</v>
      </c>
      <c r="G1818" s="18">
        <f>INDEX(章节关卡!$D$4:$AA$123,掉落填表!B1818-5000,(掉落填表!E1818-1)*4+2)</f>
        <v>1603003</v>
      </c>
      <c r="H1818" s="18">
        <f t="shared" si="86"/>
        <v>6</v>
      </c>
      <c r="L1818" s="18">
        <f>INDEX(章节关卡!$D$4:$AA$123,掉落填表!B1818-5000,(掉落填表!E1818-1)*4+4)*$Z$4</f>
        <v>6</v>
      </c>
      <c r="P1818" s="18">
        <f t="shared" si="84"/>
        <v>50850003</v>
      </c>
      <c r="Q1818" s="18" t="str">
        <f>G1818&amp;"#"&amp;H1818&amp;"#"&amp;VLOOKUP(G1818,章节关卡!$AN$3:$AO$36,2,FALSE)</f>
        <v>1603003#6#16</v>
      </c>
    </row>
    <row r="1819" spans="1:17" ht="17.100000000000001" customHeight="1" x14ac:dyDescent="0.2">
      <c r="A1819" s="14">
        <v>1816</v>
      </c>
      <c r="B1819" s="14">
        <v>5085</v>
      </c>
      <c r="C1819" s="14" t="s">
        <v>2797</v>
      </c>
      <c r="D1819" s="14" t="s">
        <v>968</v>
      </c>
      <c r="E1819" s="14">
        <v>4</v>
      </c>
      <c r="F1819" s="18">
        <f t="shared" si="85"/>
        <v>5000</v>
      </c>
      <c r="G1819" s="18">
        <f>INDEX(章节关卡!$D$4:$AA$123,掉落填表!B1819-5000,(掉落填表!E1819-1)*4+2)</f>
        <v>1603016</v>
      </c>
      <c r="H1819" s="18">
        <f t="shared" si="86"/>
        <v>1</v>
      </c>
      <c r="L1819" s="18">
        <f>INDEX(章节关卡!$D$4:$AA$123,掉落填表!B1819-5000,(掉落填表!E1819-1)*4+4)*$Z$4</f>
        <v>0.5</v>
      </c>
      <c r="P1819" s="18">
        <f t="shared" si="84"/>
        <v>50850004</v>
      </c>
      <c r="Q1819" s="18" t="str">
        <f>G1819&amp;"#"&amp;H1819&amp;"#"&amp;VLOOKUP(G1819,章节关卡!$AN$3:$AO$36,2,FALSE)</f>
        <v>1603016#1#16</v>
      </c>
    </row>
    <row r="1820" spans="1:17" ht="17.100000000000001" customHeight="1" x14ac:dyDescent="0.2">
      <c r="A1820" s="14">
        <v>1817</v>
      </c>
      <c r="B1820" s="14">
        <v>5086</v>
      </c>
      <c r="C1820" s="14" t="s">
        <v>2798</v>
      </c>
      <c r="D1820" s="14" t="s">
        <v>968</v>
      </c>
      <c r="E1820" s="14">
        <v>1</v>
      </c>
      <c r="F1820" s="18">
        <f t="shared" si="85"/>
        <v>10000</v>
      </c>
      <c r="G1820" s="18">
        <f>INDEX(章节关卡!$D$4:$AA$123,掉落填表!B1820-5000,(掉落填表!E1820-1)*4+2)</f>
        <v>1401002</v>
      </c>
      <c r="H1820" s="18">
        <f t="shared" si="86"/>
        <v>400</v>
      </c>
      <c r="L1820" s="18">
        <f>INDEX(章节关卡!$D$4:$AA$123,掉落填表!B1820-5000,(掉落填表!E1820-1)*4+4)*$Z$4</f>
        <v>400</v>
      </c>
      <c r="P1820" s="18">
        <f t="shared" si="84"/>
        <v>50860001</v>
      </c>
      <c r="Q1820" s="18" t="str">
        <f>G1820&amp;"#"&amp;H1820&amp;"#"&amp;VLOOKUP(G1820,章节关卡!$AN$3:$AO$36,2,FALSE)</f>
        <v>1401002#400#14</v>
      </c>
    </row>
    <row r="1821" spans="1:17" ht="17.100000000000001" customHeight="1" x14ac:dyDescent="0.2">
      <c r="A1821" s="14">
        <v>1818</v>
      </c>
      <c r="B1821" s="14">
        <v>5086</v>
      </c>
      <c r="C1821" s="14" t="s">
        <v>2799</v>
      </c>
      <c r="D1821" s="14" t="s">
        <v>968</v>
      </c>
      <c r="E1821" s="14">
        <v>2</v>
      </c>
      <c r="F1821" s="18">
        <f t="shared" si="85"/>
        <v>10000</v>
      </c>
      <c r="G1821" s="18">
        <f>INDEX(章节关卡!$D$4:$AA$123,掉落填表!B1821-5000,(掉落填表!E1821-1)*4+2)</f>
        <v>1401003</v>
      </c>
      <c r="H1821" s="18">
        <f t="shared" si="86"/>
        <v>110</v>
      </c>
      <c r="L1821" s="18">
        <f>INDEX(章节关卡!$D$4:$AA$123,掉落填表!B1821-5000,(掉落填表!E1821-1)*4+4)*$Z$4</f>
        <v>110</v>
      </c>
      <c r="P1821" s="18">
        <f t="shared" si="84"/>
        <v>50860002</v>
      </c>
      <c r="Q1821" s="18" t="str">
        <f>G1821&amp;"#"&amp;H1821&amp;"#"&amp;VLOOKUP(G1821,章节关卡!$AN$3:$AO$36,2,FALSE)</f>
        <v>1401003#110#14</v>
      </c>
    </row>
    <row r="1822" spans="1:17" ht="17.100000000000001" customHeight="1" x14ac:dyDescent="0.2">
      <c r="A1822" s="14">
        <v>1819</v>
      </c>
      <c r="B1822" s="14">
        <v>5086</v>
      </c>
      <c r="C1822" s="14" t="s">
        <v>2800</v>
      </c>
      <c r="D1822" s="14" t="s">
        <v>968</v>
      </c>
      <c r="E1822" s="14">
        <v>3</v>
      </c>
      <c r="F1822" s="18">
        <f t="shared" si="85"/>
        <v>10000</v>
      </c>
      <c r="G1822" s="18">
        <f>INDEX(章节关卡!$D$4:$AA$123,掉落填表!B1822-5000,(掉落填表!E1822-1)*4+2)</f>
        <v>1603006</v>
      </c>
      <c r="H1822" s="18">
        <f t="shared" si="86"/>
        <v>6</v>
      </c>
      <c r="L1822" s="18">
        <f>INDEX(章节关卡!$D$4:$AA$123,掉落填表!B1822-5000,(掉落填表!E1822-1)*4+4)*$Z$4</f>
        <v>6</v>
      </c>
      <c r="P1822" s="18">
        <f t="shared" si="84"/>
        <v>50860003</v>
      </c>
      <c r="Q1822" s="18" t="str">
        <f>G1822&amp;"#"&amp;H1822&amp;"#"&amp;VLOOKUP(G1822,章节关卡!$AN$3:$AO$36,2,FALSE)</f>
        <v>1603006#6#16</v>
      </c>
    </row>
    <row r="1823" spans="1:17" ht="17.100000000000001" customHeight="1" x14ac:dyDescent="0.2">
      <c r="A1823" s="14">
        <v>1820</v>
      </c>
      <c r="B1823" s="14">
        <v>5086</v>
      </c>
      <c r="C1823" s="14" t="s">
        <v>2801</v>
      </c>
      <c r="D1823" s="14" t="s">
        <v>968</v>
      </c>
      <c r="E1823" s="14">
        <v>4</v>
      </c>
      <c r="F1823" s="18">
        <f t="shared" si="85"/>
        <v>5000</v>
      </c>
      <c r="G1823" s="18">
        <f>INDEX(章节关卡!$D$4:$AA$123,掉落填表!B1823-5000,(掉落填表!E1823-1)*4+2)</f>
        <v>1603008</v>
      </c>
      <c r="H1823" s="18">
        <f t="shared" si="86"/>
        <v>1</v>
      </c>
      <c r="L1823" s="18">
        <f>INDEX(章节关卡!$D$4:$AA$123,掉落填表!B1823-5000,(掉落填表!E1823-1)*4+4)*$Z$4</f>
        <v>0.5</v>
      </c>
      <c r="P1823" s="18">
        <f t="shared" si="84"/>
        <v>50860004</v>
      </c>
      <c r="Q1823" s="18" t="str">
        <f>G1823&amp;"#"&amp;H1823&amp;"#"&amp;VLOOKUP(G1823,章节关卡!$AN$3:$AO$36,2,FALSE)</f>
        <v>1603008#1#16</v>
      </c>
    </row>
    <row r="1824" spans="1:17" ht="17.100000000000001" customHeight="1" x14ac:dyDescent="0.2">
      <c r="A1824" s="14">
        <v>1821</v>
      </c>
      <c r="B1824" s="14">
        <v>5087</v>
      </c>
      <c r="C1824" s="14" t="s">
        <v>2802</v>
      </c>
      <c r="D1824" s="14" t="s">
        <v>968</v>
      </c>
      <c r="E1824" s="14">
        <v>1</v>
      </c>
      <c r="F1824" s="18">
        <f t="shared" si="85"/>
        <v>10000</v>
      </c>
      <c r="G1824" s="18">
        <f>INDEX(章节关卡!$D$4:$AA$123,掉落填表!B1824-5000,(掉落填表!E1824-1)*4+2)</f>
        <v>1401002</v>
      </c>
      <c r="H1824" s="18">
        <f t="shared" si="86"/>
        <v>400</v>
      </c>
      <c r="L1824" s="18">
        <f>INDEX(章节关卡!$D$4:$AA$123,掉落填表!B1824-5000,(掉落填表!E1824-1)*4+4)*$Z$4</f>
        <v>400</v>
      </c>
      <c r="P1824" s="18">
        <f t="shared" si="84"/>
        <v>50870001</v>
      </c>
      <c r="Q1824" s="18" t="str">
        <f>G1824&amp;"#"&amp;H1824&amp;"#"&amp;VLOOKUP(G1824,章节关卡!$AN$3:$AO$36,2,FALSE)</f>
        <v>1401002#400#14</v>
      </c>
    </row>
    <row r="1825" spans="1:17" ht="17.100000000000001" customHeight="1" x14ac:dyDescent="0.2">
      <c r="A1825" s="14">
        <v>1822</v>
      </c>
      <c r="B1825" s="14">
        <v>5087</v>
      </c>
      <c r="C1825" s="14" t="s">
        <v>2803</v>
      </c>
      <c r="D1825" s="14" t="s">
        <v>968</v>
      </c>
      <c r="E1825" s="14">
        <v>2</v>
      </c>
      <c r="F1825" s="18">
        <f t="shared" si="85"/>
        <v>10000</v>
      </c>
      <c r="G1825" s="18">
        <f>INDEX(章节关卡!$D$4:$AA$123,掉落填表!B1825-5000,(掉落填表!E1825-1)*4+2)</f>
        <v>1401004</v>
      </c>
      <c r="H1825" s="18">
        <f t="shared" si="86"/>
        <v>110</v>
      </c>
      <c r="L1825" s="18">
        <f>INDEX(章节关卡!$D$4:$AA$123,掉落填表!B1825-5000,(掉落填表!E1825-1)*4+4)*$Z$4</f>
        <v>110</v>
      </c>
      <c r="P1825" s="18">
        <f t="shared" si="84"/>
        <v>50870002</v>
      </c>
      <c r="Q1825" s="18" t="str">
        <f>G1825&amp;"#"&amp;H1825&amp;"#"&amp;VLOOKUP(G1825,章节关卡!$AN$3:$AO$36,2,FALSE)</f>
        <v>1401004#110#14</v>
      </c>
    </row>
    <row r="1826" spans="1:17" ht="17.100000000000001" customHeight="1" x14ac:dyDescent="0.2">
      <c r="A1826" s="14">
        <v>1823</v>
      </c>
      <c r="B1826" s="14">
        <v>5087</v>
      </c>
      <c r="C1826" s="14" t="s">
        <v>2804</v>
      </c>
      <c r="D1826" s="14" t="s">
        <v>968</v>
      </c>
      <c r="E1826" s="14">
        <v>3</v>
      </c>
      <c r="F1826" s="18">
        <f t="shared" si="85"/>
        <v>10000</v>
      </c>
      <c r="G1826" s="18">
        <f>INDEX(章节关卡!$D$4:$AA$123,掉落填表!B1826-5000,(掉落填表!E1826-1)*4+2)</f>
        <v>1603003</v>
      </c>
      <c r="H1826" s="18">
        <f t="shared" si="86"/>
        <v>6</v>
      </c>
      <c r="L1826" s="18">
        <f>INDEX(章节关卡!$D$4:$AA$123,掉落填表!B1826-5000,(掉落填表!E1826-1)*4+4)*$Z$4</f>
        <v>6</v>
      </c>
      <c r="P1826" s="18">
        <f t="shared" si="84"/>
        <v>50870003</v>
      </c>
      <c r="Q1826" s="18" t="str">
        <f>G1826&amp;"#"&amp;H1826&amp;"#"&amp;VLOOKUP(G1826,章节关卡!$AN$3:$AO$36,2,FALSE)</f>
        <v>1603003#6#16</v>
      </c>
    </row>
    <row r="1827" spans="1:17" ht="17.100000000000001" customHeight="1" x14ac:dyDescent="0.2">
      <c r="A1827" s="14">
        <v>1824</v>
      </c>
      <c r="B1827" s="14">
        <v>5087</v>
      </c>
      <c r="C1827" s="14" t="s">
        <v>2805</v>
      </c>
      <c r="D1827" s="14" t="s">
        <v>968</v>
      </c>
      <c r="E1827" s="14">
        <v>4</v>
      </c>
      <c r="F1827" s="18">
        <f t="shared" si="85"/>
        <v>5000</v>
      </c>
      <c r="G1827" s="18">
        <f>INDEX(章节关卡!$D$4:$AA$123,掉落填表!B1827-5000,(掉落填表!E1827-1)*4+2)</f>
        <v>1603010</v>
      </c>
      <c r="H1827" s="18">
        <f t="shared" si="86"/>
        <v>1</v>
      </c>
      <c r="L1827" s="18">
        <f>INDEX(章节关卡!$D$4:$AA$123,掉落填表!B1827-5000,(掉落填表!E1827-1)*4+4)*$Z$4</f>
        <v>0.5</v>
      </c>
      <c r="P1827" s="18">
        <f t="shared" si="84"/>
        <v>50870004</v>
      </c>
      <c r="Q1827" s="18" t="str">
        <f>G1827&amp;"#"&amp;H1827&amp;"#"&amp;VLOOKUP(G1827,章节关卡!$AN$3:$AO$36,2,FALSE)</f>
        <v>1603010#1#16</v>
      </c>
    </row>
    <row r="1828" spans="1:17" ht="17.100000000000001" customHeight="1" x14ac:dyDescent="0.2">
      <c r="A1828" s="14">
        <v>1825</v>
      </c>
      <c r="B1828" s="14">
        <v>5088</v>
      </c>
      <c r="C1828" s="14" t="s">
        <v>2806</v>
      </c>
      <c r="D1828" s="14" t="s">
        <v>968</v>
      </c>
      <c r="E1828" s="14">
        <v>1</v>
      </c>
      <c r="F1828" s="18">
        <f t="shared" si="85"/>
        <v>10000</v>
      </c>
      <c r="G1828" s="18">
        <f>INDEX(章节关卡!$D$4:$AA$123,掉落填表!B1828-5000,(掉落填表!E1828-1)*4+2)</f>
        <v>1401002</v>
      </c>
      <c r="H1828" s="18">
        <f t="shared" si="86"/>
        <v>400</v>
      </c>
      <c r="L1828" s="18">
        <f>INDEX(章节关卡!$D$4:$AA$123,掉落填表!B1828-5000,(掉落填表!E1828-1)*4+4)*$Z$4</f>
        <v>400</v>
      </c>
      <c r="P1828" s="18">
        <f t="shared" si="84"/>
        <v>50880001</v>
      </c>
      <c r="Q1828" s="18" t="str">
        <f>G1828&amp;"#"&amp;H1828&amp;"#"&amp;VLOOKUP(G1828,章节关卡!$AN$3:$AO$36,2,FALSE)</f>
        <v>1401002#400#14</v>
      </c>
    </row>
    <row r="1829" spans="1:17" ht="17.100000000000001" customHeight="1" x14ac:dyDescent="0.2">
      <c r="A1829" s="14">
        <v>1826</v>
      </c>
      <c r="B1829" s="14">
        <v>5088</v>
      </c>
      <c r="C1829" s="14" t="s">
        <v>2807</v>
      </c>
      <c r="D1829" s="14" t="s">
        <v>968</v>
      </c>
      <c r="E1829" s="14">
        <v>2</v>
      </c>
      <c r="F1829" s="18">
        <f t="shared" si="85"/>
        <v>10000</v>
      </c>
      <c r="G1829" s="18">
        <f>INDEX(章节关卡!$D$4:$AA$123,掉落填表!B1829-5000,(掉落填表!E1829-1)*4+2)</f>
        <v>1603006</v>
      </c>
      <c r="H1829" s="18">
        <f t="shared" si="86"/>
        <v>6</v>
      </c>
      <c r="L1829" s="18">
        <f>INDEX(章节关卡!$D$4:$AA$123,掉落填表!B1829-5000,(掉落填表!E1829-1)*4+4)*$Z$4</f>
        <v>6</v>
      </c>
      <c r="P1829" s="18">
        <f t="shared" si="84"/>
        <v>50880002</v>
      </c>
      <c r="Q1829" s="18" t="str">
        <f>G1829&amp;"#"&amp;H1829&amp;"#"&amp;VLOOKUP(G1829,章节关卡!$AN$3:$AO$36,2,FALSE)</f>
        <v>1603006#6#16</v>
      </c>
    </row>
    <row r="1830" spans="1:17" ht="17.100000000000001" customHeight="1" x14ac:dyDescent="0.2">
      <c r="A1830" s="14">
        <v>1827</v>
      </c>
      <c r="B1830" s="14">
        <v>5088</v>
      </c>
      <c r="C1830" s="14" t="s">
        <v>2808</v>
      </c>
      <c r="D1830" s="14" t="s">
        <v>968</v>
      </c>
      <c r="E1830" s="14">
        <v>3</v>
      </c>
      <c r="F1830" s="18">
        <f t="shared" si="85"/>
        <v>10000</v>
      </c>
      <c r="G1830" s="18">
        <f>INDEX(章节关卡!$D$4:$AA$123,掉落填表!B1830-5000,(掉落填表!E1830-1)*4+2)</f>
        <v>1603006</v>
      </c>
      <c r="H1830" s="18">
        <f t="shared" si="86"/>
        <v>6</v>
      </c>
      <c r="L1830" s="18">
        <f>INDEX(章节关卡!$D$4:$AA$123,掉落填表!B1830-5000,(掉落填表!E1830-1)*4+4)*$Z$4</f>
        <v>6</v>
      </c>
      <c r="P1830" s="18">
        <f t="shared" si="84"/>
        <v>50880003</v>
      </c>
      <c r="Q1830" s="18" t="str">
        <f>G1830&amp;"#"&amp;H1830&amp;"#"&amp;VLOOKUP(G1830,章节关卡!$AN$3:$AO$36,2,FALSE)</f>
        <v>1603006#6#16</v>
      </c>
    </row>
    <row r="1831" spans="1:17" ht="17.100000000000001" customHeight="1" x14ac:dyDescent="0.2">
      <c r="A1831" s="14">
        <v>1828</v>
      </c>
      <c r="B1831" s="14">
        <v>5088</v>
      </c>
      <c r="C1831" s="14" t="s">
        <v>2809</v>
      </c>
      <c r="D1831" s="14" t="s">
        <v>968</v>
      </c>
      <c r="E1831" s="14">
        <v>4</v>
      </c>
      <c r="F1831" s="18">
        <f t="shared" si="85"/>
        <v>5000</v>
      </c>
      <c r="G1831" s="18">
        <f>INDEX(章节关卡!$D$4:$AA$123,掉落填表!B1831-5000,(掉落填表!E1831-1)*4+2)</f>
        <v>1603016</v>
      </c>
      <c r="H1831" s="18">
        <f t="shared" si="86"/>
        <v>1</v>
      </c>
      <c r="L1831" s="18">
        <f>INDEX(章节关卡!$D$4:$AA$123,掉落填表!B1831-5000,(掉落填表!E1831-1)*4+4)*$Z$4</f>
        <v>0.5</v>
      </c>
      <c r="P1831" s="18">
        <f t="shared" si="84"/>
        <v>50880004</v>
      </c>
      <c r="Q1831" s="18" t="str">
        <f>G1831&amp;"#"&amp;H1831&amp;"#"&amp;VLOOKUP(G1831,章节关卡!$AN$3:$AO$36,2,FALSE)</f>
        <v>1603016#1#16</v>
      </c>
    </row>
    <row r="1832" spans="1:17" ht="17.100000000000001" customHeight="1" x14ac:dyDescent="0.2">
      <c r="A1832" s="14">
        <v>1829</v>
      </c>
      <c r="B1832" s="14">
        <v>5089</v>
      </c>
      <c r="C1832" s="14" t="s">
        <v>2810</v>
      </c>
      <c r="D1832" s="14" t="s">
        <v>968</v>
      </c>
      <c r="E1832" s="14">
        <v>1</v>
      </c>
      <c r="F1832" s="18">
        <f t="shared" si="85"/>
        <v>10000</v>
      </c>
      <c r="G1832" s="18">
        <f>INDEX(章节关卡!$D$4:$AA$123,掉落填表!B1832-5000,(掉落填表!E1832-1)*4+2)</f>
        <v>1401002</v>
      </c>
      <c r="H1832" s="18">
        <f t="shared" si="86"/>
        <v>400</v>
      </c>
      <c r="L1832" s="18">
        <f>INDEX(章节关卡!$D$4:$AA$123,掉落填表!B1832-5000,(掉落填表!E1832-1)*4+4)*$Z$4</f>
        <v>400</v>
      </c>
      <c r="P1832" s="18">
        <f t="shared" si="84"/>
        <v>50890001</v>
      </c>
      <c r="Q1832" s="18" t="str">
        <f>G1832&amp;"#"&amp;H1832&amp;"#"&amp;VLOOKUP(G1832,章节关卡!$AN$3:$AO$36,2,FALSE)</f>
        <v>1401002#400#14</v>
      </c>
    </row>
    <row r="1833" spans="1:17" ht="17.100000000000001" customHeight="1" x14ac:dyDescent="0.2">
      <c r="A1833" s="14">
        <v>1830</v>
      </c>
      <c r="B1833" s="14">
        <v>5089</v>
      </c>
      <c r="C1833" s="14" t="s">
        <v>2811</v>
      </c>
      <c r="D1833" s="14" t="s">
        <v>968</v>
      </c>
      <c r="E1833" s="14">
        <v>2</v>
      </c>
      <c r="F1833" s="18">
        <f t="shared" si="85"/>
        <v>10000</v>
      </c>
      <c r="G1833" s="18">
        <f>INDEX(章节关卡!$D$4:$AA$123,掉落填表!B1833-5000,(掉落填表!E1833-1)*4+2)</f>
        <v>1401004</v>
      </c>
      <c r="H1833" s="18">
        <f t="shared" si="86"/>
        <v>110</v>
      </c>
      <c r="L1833" s="18">
        <f>INDEX(章节关卡!$D$4:$AA$123,掉落填表!B1833-5000,(掉落填表!E1833-1)*4+4)*$Z$4</f>
        <v>110</v>
      </c>
      <c r="P1833" s="18">
        <f t="shared" si="84"/>
        <v>50890002</v>
      </c>
      <c r="Q1833" s="18" t="str">
        <f>G1833&amp;"#"&amp;H1833&amp;"#"&amp;VLOOKUP(G1833,章节关卡!$AN$3:$AO$36,2,FALSE)</f>
        <v>1401004#110#14</v>
      </c>
    </row>
    <row r="1834" spans="1:17" ht="17.100000000000001" customHeight="1" x14ac:dyDescent="0.2">
      <c r="A1834" s="14">
        <v>1831</v>
      </c>
      <c r="B1834" s="14">
        <v>5089</v>
      </c>
      <c r="C1834" s="14" t="s">
        <v>2812</v>
      </c>
      <c r="D1834" s="14" t="s">
        <v>968</v>
      </c>
      <c r="E1834" s="14">
        <v>3</v>
      </c>
      <c r="F1834" s="18">
        <f t="shared" si="85"/>
        <v>10000</v>
      </c>
      <c r="G1834" s="18">
        <f>INDEX(章节关卡!$D$4:$AA$123,掉落填表!B1834-5000,(掉落填表!E1834-1)*4+2)</f>
        <v>1401003</v>
      </c>
      <c r="H1834" s="18">
        <f t="shared" si="86"/>
        <v>110</v>
      </c>
      <c r="L1834" s="18">
        <f>INDEX(章节关卡!$D$4:$AA$123,掉落填表!B1834-5000,(掉落填表!E1834-1)*4+4)*$Z$4</f>
        <v>110</v>
      </c>
      <c r="P1834" s="18">
        <f t="shared" si="84"/>
        <v>50890003</v>
      </c>
      <c r="Q1834" s="18" t="str">
        <f>G1834&amp;"#"&amp;H1834&amp;"#"&amp;VLOOKUP(G1834,章节关卡!$AN$3:$AO$36,2,FALSE)</f>
        <v>1401003#110#14</v>
      </c>
    </row>
    <row r="1835" spans="1:17" ht="17.100000000000001" customHeight="1" x14ac:dyDescent="0.2">
      <c r="A1835" s="14">
        <v>1832</v>
      </c>
      <c r="B1835" s="14">
        <v>5089</v>
      </c>
      <c r="C1835" s="14" t="s">
        <v>2813</v>
      </c>
      <c r="D1835" s="14" t="s">
        <v>968</v>
      </c>
      <c r="E1835" s="14">
        <v>4</v>
      </c>
      <c r="F1835" s="18">
        <f t="shared" si="85"/>
        <v>5000</v>
      </c>
      <c r="G1835" s="18">
        <f>INDEX(章节关卡!$D$4:$AA$123,掉落填表!B1835-5000,(掉落填表!E1835-1)*4+2)</f>
        <v>1603014</v>
      </c>
      <c r="H1835" s="18">
        <f t="shared" si="86"/>
        <v>1</v>
      </c>
      <c r="L1835" s="18">
        <f>INDEX(章节关卡!$D$4:$AA$123,掉落填表!B1835-5000,(掉落填表!E1835-1)*4+4)*$Z$4</f>
        <v>0.5</v>
      </c>
      <c r="P1835" s="18">
        <f t="shared" si="84"/>
        <v>50890004</v>
      </c>
      <c r="Q1835" s="18" t="str">
        <f>G1835&amp;"#"&amp;H1835&amp;"#"&amp;VLOOKUP(G1835,章节关卡!$AN$3:$AO$36,2,FALSE)</f>
        <v>1603014#1#16</v>
      </c>
    </row>
    <row r="1836" spans="1:17" ht="17.100000000000001" customHeight="1" x14ac:dyDescent="0.2">
      <c r="A1836" s="14">
        <v>1833</v>
      </c>
      <c r="B1836" s="14">
        <v>5090</v>
      </c>
      <c r="C1836" s="14" t="s">
        <v>2814</v>
      </c>
      <c r="D1836" s="14" t="s">
        <v>968</v>
      </c>
      <c r="E1836" s="14">
        <v>1</v>
      </c>
      <c r="F1836" s="18">
        <f t="shared" si="85"/>
        <v>10000</v>
      </c>
      <c r="G1836" s="18">
        <f>INDEX(章节关卡!$D$4:$AA$123,掉落填表!B1836-5000,(掉落填表!E1836-1)*4+2)</f>
        <v>1401002</v>
      </c>
      <c r="H1836" s="18">
        <f t="shared" si="86"/>
        <v>400</v>
      </c>
      <c r="L1836" s="18">
        <f>INDEX(章节关卡!$D$4:$AA$123,掉落填表!B1836-5000,(掉落填表!E1836-1)*4+4)*$Z$4</f>
        <v>400</v>
      </c>
      <c r="P1836" s="18">
        <f t="shared" si="84"/>
        <v>50900001</v>
      </c>
      <c r="Q1836" s="18" t="str">
        <f>G1836&amp;"#"&amp;H1836&amp;"#"&amp;VLOOKUP(G1836,章节关卡!$AN$3:$AO$36,2,FALSE)</f>
        <v>1401002#400#14</v>
      </c>
    </row>
    <row r="1837" spans="1:17" ht="17.100000000000001" customHeight="1" x14ac:dyDescent="0.2">
      <c r="A1837" s="14">
        <v>1834</v>
      </c>
      <c r="B1837" s="14">
        <v>5090</v>
      </c>
      <c r="C1837" s="14" t="s">
        <v>2815</v>
      </c>
      <c r="D1837" s="14" t="s">
        <v>968</v>
      </c>
      <c r="E1837" s="14">
        <v>2</v>
      </c>
      <c r="F1837" s="18">
        <f t="shared" si="85"/>
        <v>10000</v>
      </c>
      <c r="G1837" s="18">
        <f>INDEX(章节关卡!$D$4:$AA$123,掉落填表!B1837-5000,(掉落填表!E1837-1)*4+2)</f>
        <v>1603003</v>
      </c>
      <c r="H1837" s="18">
        <f t="shared" si="86"/>
        <v>6</v>
      </c>
      <c r="L1837" s="18">
        <f>INDEX(章节关卡!$D$4:$AA$123,掉落填表!B1837-5000,(掉落填表!E1837-1)*4+4)*$Z$4</f>
        <v>6</v>
      </c>
      <c r="P1837" s="18">
        <f t="shared" si="84"/>
        <v>50900002</v>
      </c>
      <c r="Q1837" s="18" t="str">
        <f>G1837&amp;"#"&amp;H1837&amp;"#"&amp;VLOOKUP(G1837,章节关卡!$AN$3:$AO$36,2,FALSE)</f>
        <v>1603003#6#16</v>
      </c>
    </row>
    <row r="1838" spans="1:17" ht="17.100000000000001" customHeight="1" x14ac:dyDescent="0.2">
      <c r="A1838" s="14">
        <v>1835</v>
      </c>
      <c r="B1838" s="14">
        <v>5090</v>
      </c>
      <c r="C1838" s="14" t="s">
        <v>2816</v>
      </c>
      <c r="D1838" s="14" t="s">
        <v>968</v>
      </c>
      <c r="E1838" s="14">
        <v>3</v>
      </c>
      <c r="F1838" s="18">
        <f t="shared" si="85"/>
        <v>10000</v>
      </c>
      <c r="G1838" s="18">
        <f>INDEX(章节关卡!$D$4:$AA$123,掉落填表!B1838-5000,(掉落填表!E1838-1)*4+2)</f>
        <v>1603006</v>
      </c>
      <c r="H1838" s="18">
        <f t="shared" si="86"/>
        <v>6</v>
      </c>
      <c r="L1838" s="18">
        <f>INDEX(章节关卡!$D$4:$AA$123,掉落填表!B1838-5000,(掉落填表!E1838-1)*4+4)*$Z$4</f>
        <v>6</v>
      </c>
      <c r="P1838" s="18">
        <f t="shared" si="84"/>
        <v>50900003</v>
      </c>
      <c r="Q1838" s="18" t="str">
        <f>G1838&amp;"#"&amp;H1838&amp;"#"&amp;VLOOKUP(G1838,章节关卡!$AN$3:$AO$36,2,FALSE)</f>
        <v>1603006#6#16</v>
      </c>
    </row>
    <row r="1839" spans="1:17" ht="17.100000000000001" customHeight="1" x14ac:dyDescent="0.2">
      <c r="A1839" s="14">
        <v>1836</v>
      </c>
      <c r="B1839" s="14">
        <v>5090</v>
      </c>
      <c r="C1839" s="14" t="s">
        <v>2817</v>
      </c>
      <c r="D1839" s="14" t="s">
        <v>968</v>
      </c>
      <c r="E1839" s="14">
        <v>4</v>
      </c>
      <c r="F1839" s="18">
        <f t="shared" si="85"/>
        <v>5000</v>
      </c>
      <c r="G1839" s="18">
        <f>INDEX(章节关卡!$D$4:$AA$123,掉落填表!B1839-5000,(掉落填表!E1839-1)*4+2)</f>
        <v>1603012</v>
      </c>
      <c r="H1839" s="18">
        <f t="shared" si="86"/>
        <v>1</v>
      </c>
      <c r="L1839" s="18">
        <f>INDEX(章节关卡!$D$4:$AA$123,掉落填表!B1839-5000,(掉落填表!E1839-1)*4+4)*$Z$4</f>
        <v>0.5</v>
      </c>
      <c r="P1839" s="18">
        <f t="shared" si="84"/>
        <v>50900004</v>
      </c>
      <c r="Q1839" s="18" t="str">
        <f>G1839&amp;"#"&amp;H1839&amp;"#"&amp;VLOOKUP(G1839,章节关卡!$AN$3:$AO$36,2,FALSE)</f>
        <v>1603012#1#16</v>
      </c>
    </row>
    <row r="1840" spans="1:17" ht="17.100000000000001" customHeight="1" x14ac:dyDescent="0.2">
      <c r="A1840" s="14">
        <v>1837</v>
      </c>
      <c r="B1840" s="14">
        <v>5091</v>
      </c>
      <c r="C1840" s="14" t="s">
        <v>2818</v>
      </c>
      <c r="D1840" s="14" t="s">
        <v>968</v>
      </c>
      <c r="E1840" s="14">
        <v>1</v>
      </c>
      <c r="F1840" s="18">
        <f t="shared" si="85"/>
        <v>10000</v>
      </c>
      <c r="G1840" s="18">
        <f>INDEX(章节关卡!$D$4:$AA$123,掉落填表!B1840-5000,(掉落填表!E1840-1)*4+2)</f>
        <v>1401002</v>
      </c>
      <c r="H1840" s="18">
        <f t="shared" si="86"/>
        <v>450</v>
      </c>
      <c r="L1840" s="18">
        <f>INDEX(章节关卡!$D$4:$AA$123,掉落填表!B1840-5000,(掉落填表!E1840-1)*4+4)*$Z$4</f>
        <v>450</v>
      </c>
      <c r="P1840" s="18">
        <f t="shared" si="84"/>
        <v>50910001</v>
      </c>
      <c r="Q1840" s="18" t="str">
        <f>G1840&amp;"#"&amp;H1840&amp;"#"&amp;VLOOKUP(G1840,章节关卡!$AN$3:$AO$36,2,FALSE)</f>
        <v>1401002#450#14</v>
      </c>
    </row>
    <row r="1841" spans="1:17" ht="17.100000000000001" customHeight="1" x14ac:dyDescent="0.2">
      <c r="A1841" s="14">
        <v>1838</v>
      </c>
      <c r="B1841" s="14">
        <v>5091</v>
      </c>
      <c r="C1841" s="14" t="s">
        <v>2819</v>
      </c>
      <c r="D1841" s="14" t="s">
        <v>968</v>
      </c>
      <c r="E1841" s="14">
        <v>2</v>
      </c>
      <c r="F1841" s="18">
        <f t="shared" si="85"/>
        <v>10000</v>
      </c>
      <c r="G1841" s="18">
        <f>INDEX(章节关卡!$D$4:$AA$123,掉落填表!B1841-5000,(掉落填表!E1841-1)*4+2)</f>
        <v>1401003</v>
      </c>
      <c r="H1841" s="18">
        <f t="shared" si="86"/>
        <v>120</v>
      </c>
      <c r="L1841" s="18">
        <f>INDEX(章节关卡!$D$4:$AA$123,掉落填表!B1841-5000,(掉落填表!E1841-1)*4+4)*$Z$4</f>
        <v>120</v>
      </c>
      <c r="P1841" s="18">
        <f t="shared" si="84"/>
        <v>50910002</v>
      </c>
      <c r="Q1841" s="18" t="str">
        <f>G1841&amp;"#"&amp;H1841&amp;"#"&amp;VLOOKUP(G1841,章节关卡!$AN$3:$AO$36,2,FALSE)</f>
        <v>1401003#120#14</v>
      </c>
    </row>
    <row r="1842" spans="1:17" ht="17.100000000000001" customHeight="1" x14ac:dyDescent="0.2">
      <c r="A1842" s="14">
        <v>1839</v>
      </c>
      <c r="B1842" s="14">
        <v>5091</v>
      </c>
      <c r="C1842" s="14" t="s">
        <v>2820</v>
      </c>
      <c r="D1842" s="14" t="s">
        <v>968</v>
      </c>
      <c r="E1842" s="14">
        <v>3</v>
      </c>
      <c r="F1842" s="18">
        <f t="shared" si="85"/>
        <v>10000</v>
      </c>
      <c r="G1842" s="18">
        <f>INDEX(章节关卡!$D$4:$AA$123,掉落填表!B1842-5000,(掉落填表!E1842-1)*4+2)</f>
        <v>1603006</v>
      </c>
      <c r="H1842" s="18">
        <f t="shared" si="86"/>
        <v>10</v>
      </c>
      <c r="L1842" s="18">
        <f>INDEX(章节关卡!$D$4:$AA$123,掉落填表!B1842-5000,(掉落填表!E1842-1)*4+4)*$Z$4</f>
        <v>10</v>
      </c>
      <c r="P1842" s="18">
        <f t="shared" si="84"/>
        <v>50910003</v>
      </c>
      <c r="Q1842" s="18" t="str">
        <f>G1842&amp;"#"&amp;H1842&amp;"#"&amp;VLOOKUP(G1842,章节关卡!$AN$3:$AO$36,2,FALSE)</f>
        <v>1603006#10#16</v>
      </c>
    </row>
    <row r="1843" spans="1:17" ht="17.100000000000001" customHeight="1" x14ac:dyDescent="0.2">
      <c r="A1843" s="14">
        <v>1840</v>
      </c>
      <c r="B1843" s="14">
        <v>5091</v>
      </c>
      <c r="C1843" s="14" t="s">
        <v>2821</v>
      </c>
      <c r="D1843" s="14" t="s">
        <v>968</v>
      </c>
      <c r="E1843" s="14">
        <v>4</v>
      </c>
      <c r="F1843" s="18">
        <f t="shared" si="85"/>
        <v>10000</v>
      </c>
      <c r="G1843" s="18">
        <f>INDEX(章节关卡!$D$4:$AA$123,掉落填表!B1843-5000,(掉落填表!E1843-1)*4+2)</f>
        <v>1603008</v>
      </c>
      <c r="H1843" s="18">
        <f t="shared" si="86"/>
        <v>1</v>
      </c>
      <c r="L1843" s="18">
        <f>INDEX(章节关卡!$D$4:$AA$123,掉落填表!B1843-5000,(掉落填表!E1843-1)*4+4)*$Z$4</f>
        <v>1</v>
      </c>
      <c r="P1843" s="18">
        <f t="shared" si="84"/>
        <v>50910004</v>
      </c>
      <c r="Q1843" s="18" t="str">
        <f>G1843&amp;"#"&amp;H1843&amp;"#"&amp;VLOOKUP(G1843,章节关卡!$AN$3:$AO$36,2,FALSE)</f>
        <v>1603008#1#16</v>
      </c>
    </row>
    <row r="1844" spans="1:17" ht="17.100000000000001" customHeight="1" x14ac:dyDescent="0.2">
      <c r="A1844" s="14">
        <v>1841</v>
      </c>
      <c r="B1844" s="14">
        <v>5091</v>
      </c>
      <c r="C1844" s="14" t="s">
        <v>2822</v>
      </c>
      <c r="D1844" s="14" t="s">
        <v>968</v>
      </c>
      <c r="E1844" s="14">
        <v>5</v>
      </c>
      <c r="F1844" s="18">
        <f t="shared" si="85"/>
        <v>1000</v>
      </c>
      <c r="G1844" s="18">
        <f>INDEX(章节关卡!$D$4:$AA$123,掉落填表!B1844-5000,(掉落填表!E1844-1)*4+2)</f>
        <v>1603018</v>
      </c>
      <c r="H1844" s="18">
        <f t="shared" si="86"/>
        <v>1</v>
      </c>
      <c r="L1844" s="18">
        <f>INDEX(章节关卡!$D$4:$AA$123,掉落填表!B1844-5000,(掉落填表!E1844-1)*4+4)*$Z$4</f>
        <v>0.1</v>
      </c>
      <c r="P1844" s="18">
        <f t="shared" si="84"/>
        <v>50910005</v>
      </c>
      <c r="Q1844" s="18" t="str">
        <f>G1844&amp;"#"&amp;H1844&amp;"#"&amp;VLOOKUP(G1844,章节关卡!$AN$3:$AO$36,2,FALSE)</f>
        <v>1603018#1#16</v>
      </c>
    </row>
    <row r="1845" spans="1:17" ht="17.100000000000001" customHeight="1" x14ac:dyDescent="0.2">
      <c r="A1845" s="14">
        <v>1842</v>
      </c>
      <c r="B1845" s="14">
        <v>5091</v>
      </c>
      <c r="C1845" s="14" t="s">
        <v>2823</v>
      </c>
      <c r="D1845" s="14" t="s">
        <v>968</v>
      </c>
      <c r="E1845" s="14">
        <v>6</v>
      </c>
      <c r="F1845" s="18">
        <f t="shared" si="85"/>
        <v>1000</v>
      </c>
      <c r="G1845" s="18">
        <f>INDEX(章节关卡!$D$4:$AA$123,掉落填表!B1845-5000,(掉落填表!E1845-1)*4+2)</f>
        <v>1603017</v>
      </c>
      <c r="H1845" s="18">
        <f t="shared" si="86"/>
        <v>1</v>
      </c>
      <c r="L1845" s="18">
        <f>INDEX(章节关卡!$D$4:$AA$123,掉落填表!B1845-5000,(掉落填表!E1845-1)*4+4)*$Z$4</f>
        <v>0.1</v>
      </c>
      <c r="P1845" s="18">
        <f t="shared" si="84"/>
        <v>50910006</v>
      </c>
      <c r="Q1845" s="18" t="str">
        <f>G1845&amp;"#"&amp;H1845&amp;"#"&amp;VLOOKUP(G1845,章节关卡!$AN$3:$AO$36,2,FALSE)</f>
        <v>1603017#1#16</v>
      </c>
    </row>
    <row r="1846" spans="1:17" ht="17.100000000000001" customHeight="1" x14ac:dyDescent="0.2">
      <c r="A1846" s="14">
        <v>1843</v>
      </c>
      <c r="B1846" s="14">
        <v>5092</v>
      </c>
      <c r="C1846" s="14" t="s">
        <v>2824</v>
      </c>
      <c r="D1846" s="14" t="s">
        <v>968</v>
      </c>
      <c r="E1846" s="14">
        <v>1</v>
      </c>
      <c r="F1846" s="18">
        <f t="shared" si="85"/>
        <v>10000</v>
      </c>
      <c r="G1846" s="18">
        <f>INDEX(章节关卡!$D$4:$AA$123,掉落填表!B1846-5000,(掉落填表!E1846-1)*4+2)</f>
        <v>1401002</v>
      </c>
      <c r="H1846" s="18">
        <f t="shared" si="86"/>
        <v>450</v>
      </c>
      <c r="L1846" s="18">
        <f>INDEX(章节关卡!$D$4:$AA$123,掉落填表!B1846-5000,(掉落填表!E1846-1)*4+4)*$Z$4</f>
        <v>450</v>
      </c>
      <c r="P1846" s="18">
        <f t="shared" si="84"/>
        <v>50920001</v>
      </c>
      <c r="Q1846" s="18" t="str">
        <f>G1846&amp;"#"&amp;H1846&amp;"#"&amp;VLOOKUP(G1846,章节关卡!$AN$3:$AO$36,2,FALSE)</f>
        <v>1401002#450#14</v>
      </c>
    </row>
    <row r="1847" spans="1:17" ht="17.100000000000001" customHeight="1" x14ac:dyDescent="0.2">
      <c r="A1847" s="14">
        <v>1844</v>
      </c>
      <c r="B1847" s="14">
        <v>5092</v>
      </c>
      <c r="C1847" s="14" t="s">
        <v>2825</v>
      </c>
      <c r="D1847" s="14" t="s">
        <v>968</v>
      </c>
      <c r="E1847" s="14">
        <v>2</v>
      </c>
      <c r="F1847" s="18">
        <f t="shared" si="85"/>
        <v>10000</v>
      </c>
      <c r="G1847" s="18">
        <f>INDEX(章节关卡!$D$4:$AA$123,掉落填表!B1847-5000,(掉落填表!E1847-1)*4+2)</f>
        <v>1401004</v>
      </c>
      <c r="H1847" s="18">
        <f t="shared" si="86"/>
        <v>120</v>
      </c>
      <c r="L1847" s="18">
        <f>INDEX(章节关卡!$D$4:$AA$123,掉落填表!B1847-5000,(掉落填表!E1847-1)*4+4)*$Z$4</f>
        <v>120</v>
      </c>
      <c r="P1847" s="18">
        <f t="shared" si="84"/>
        <v>50920002</v>
      </c>
      <c r="Q1847" s="18" t="str">
        <f>G1847&amp;"#"&amp;H1847&amp;"#"&amp;VLOOKUP(G1847,章节关卡!$AN$3:$AO$36,2,FALSE)</f>
        <v>1401004#120#14</v>
      </c>
    </row>
    <row r="1848" spans="1:17" ht="17.100000000000001" customHeight="1" x14ac:dyDescent="0.2">
      <c r="A1848" s="14">
        <v>1845</v>
      </c>
      <c r="B1848" s="14">
        <v>5092</v>
      </c>
      <c r="C1848" s="14" t="s">
        <v>2826</v>
      </c>
      <c r="D1848" s="14" t="s">
        <v>968</v>
      </c>
      <c r="E1848" s="14">
        <v>3</v>
      </c>
      <c r="F1848" s="18">
        <f t="shared" si="85"/>
        <v>10000</v>
      </c>
      <c r="G1848" s="18">
        <f>INDEX(章节关卡!$D$4:$AA$123,掉落填表!B1848-5000,(掉落填表!E1848-1)*4+2)</f>
        <v>1603003</v>
      </c>
      <c r="H1848" s="18">
        <f t="shared" si="86"/>
        <v>10</v>
      </c>
      <c r="L1848" s="18">
        <f>INDEX(章节关卡!$D$4:$AA$123,掉落填表!B1848-5000,(掉落填表!E1848-1)*4+4)*$Z$4</f>
        <v>10</v>
      </c>
      <c r="P1848" s="18">
        <f t="shared" si="84"/>
        <v>50920003</v>
      </c>
      <c r="Q1848" s="18" t="str">
        <f>G1848&amp;"#"&amp;H1848&amp;"#"&amp;VLOOKUP(G1848,章节关卡!$AN$3:$AO$36,2,FALSE)</f>
        <v>1603003#10#16</v>
      </c>
    </row>
    <row r="1849" spans="1:17" ht="17.100000000000001" customHeight="1" x14ac:dyDescent="0.2">
      <c r="A1849" s="14">
        <v>1846</v>
      </c>
      <c r="B1849" s="14">
        <v>5092</v>
      </c>
      <c r="C1849" s="14" t="s">
        <v>2827</v>
      </c>
      <c r="D1849" s="14" t="s">
        <v>968</v>
      </c>
      <c r="E1849" s="14">
        <v>4</v>
      </c>
      <c r="F1849" s="18">
        <f t="shared" si="85"/>
        <v>10000</v>
      </c>
      <c r="G1849" s="18">
        <f>INDEX(章节关卡!$D$4:$AA$123,掉落填表!B1849-5000,(掉落填表!E1849-1)*4+2)</f>
        <v>1603010</v>
      </c>
      <c r="H1849" s="18">
        <f t="shared" si="86"/>
        <v>1</v>
      </c>
      <c r="L1849" s="18">
        <f>INDEX(章节关卡!$D$4:$AA$123,掉落填表!B1849-5000,(掉落填表!E1849-1)*4+4)*$Z$4</f>
        <v>1</v>
      </c>
      <c r="P1849" s="18">
        <f t="shared" si="84"/>
        <v>50920004</v>
      </c>
      <c r="Q1849" s="18" t="str">
        <f>G1849&amp;"#"&amp;H1849&amp;"#"&amp;VLOOKUP(G1849,章节关卡!$AN$3:$AO$36,2,FALSE)</f>
        <v>1603010#1#16</v>
      </c>
    </row>
    <row r="1850" spans="1:17" ht="17.100000000000001" customHeight="1" x14ac:dyDescent="0.2">
      <c r="A1850" s="14">
        <v>1847</v>
      </c>
      <c r="B1850" s="14">
        <v>5092</v>
      </c>
      <c r="C1850" s="14" t="s">
        <v>2828</v>
      </c>
      <c r="D1850" s="14" t="s">
        <v>968</v>
      </c>
      <c r="E1850" s="14">
        <v>5</v>
      </c>
      <c r="F1850" s="18">
        <f t="shared" si="85"/>
        <v>1000</v>
      </c>
      <c r="G1850" s="18">
        <f>INDEX(章节关卡!$D$4:$AA$123,掉落填表!B1850-5000,(掉落填表!E1850-1)*4+2)</f>
        <v>1603019</v>
      </c>
      <c r="H1850" s="18">
        <f t="shared" si="86"/>
        <v>1</v>
      </c>
      <c r="L1850" s="18">
        <f>INDEX(章节关卡!$D$4:$AA$123,掉落填表!B1850-5000,(掉落填表!E1850-1)*4+4)*$Z$4</f>
        <v>0.1</v>
      </c>
      <c r="P1850" s="18">
        <f t="shared" si="84"/>
        <v>50920005</v>
      </c>
      <c r="Q1850" s="18" t="str">
        <f>G1850&amp;"#"&amp;H1850&amp;"#"&amp;VLOOKUP(G1850,章节关卡!$AN$3:$AO$36,2,FALSE)</f>
        <v>1603019#1#16</v>
      </c>
    </row>
    <row r="1851" spans="1:17" ht="17.100000000000001" customHeight="1" x14ac:dyDescent="0.2">
      <c r="A1851" s="14">
        <v>1848</v>
      </c>
      <c r="B1851" s="14">
        <v>5092</v>
      </c>
      <c r="C1851" s="14" t="s">
        <v>2829</v>
      </c>
      <c r="D1851" s="14" t="s">
        <v>968</v>
      </c>
      <c r="E1851" s="14">
        <v>6</v>
      </c>
      <c r="F1851" s="18">
        <f t="shared" si="85"/>
        <v>1000</v>
      </c>
      <c r="G1851" s="18">
        <f>INDEX(章节关卡!$D$4:$AA$123,掉落填表!B1851-5000,(掉落填表!E1851-1)*4+2)</f>
        <v>1603017</v>
      </c>
      <c r="H1851" s="18">
        <f t="shared" si="86"/>
        <v>1</v>
      </c>
      <c r="L1851" s="18">
        <f>INDEX(章节关卡!$D$4:$AA$123,掉落填表!B1851-5000,(掉落填表!E1851-1)*4+4)*$Z$4</f>
        <v>0.1</v>
      </c>
      <c r="P1851" s="18">
        <f t="shared" si="84"/>
        <v>50920006</v>
      </c>
      <c r="Q1851" s="18" t="str">
        <f>G1851&amp;"#"&amp;H1851&amp;"#"&amp;VLOOKUP(G1851,章节关卡!$AN$3:$AO$36,2,FALSE)</f>
        <v>1603017#1#16</v>
      </c>
    </row>
    <row r="1852" spans="1:17" ht="17.100000000000001" customHeight="1" x14ac:dyDescent="0.2">
      <c r="A1852" s="14">
        <v>1849</v>
      </c>
      <c r="B1852" s="14">
        <v>5093</v>
      </c>
      <c r="C1852" s="14" t="s">
        <v>2830</v>
      </c>
      <c r="D1852" s="14" t="s">
        <v>968</v>
      </c>
      <c r="E1852" s="14">
        <v>1</v>
      </c>
      <c r="F1852" s="18">
        <f t="shared" si="85"/>
        <v>10000</v>
      </c>
      <c r="G1852" s="18">
        <f>INDEX(章节关卡!$D$4:$AA$123,掉落填表!B1852-5000,(掉落填表!E1852-1)*4+2)</f>
        <v>1401002</v>
      </c>
      <c r="H1852" s="18">
        <f t="shared" si="86"/>
        <v>450</v>
      </c>
      <c r="L1852" s="18">
        <f>INDEX(章节关卡!$D$4:$AA$123,掉落填表!B1852-5000,(掉落填表!E1852-1)*4+4)*$Z$4</f>
        <v>450</v>
      </c>
      <c r="P1852" s="18">
        <f t="shared" si="84"/>
        <v>50930001</v>
      </c>
      <c r="Q1852" s="18" t="str">
        <f>G1852&amp;"#"&amp;H1852&amp;"#"&amp;VLOOKUP(G1852,章节关卡!$AN$3:$AO$36,2,FALSE)</f>
        <v>1401002#450#14</v>
      </c>
    </row>
    <row r="1853" spans="1:17" ht="17.100000000000001" customHeight="1" x14ac:dyDescent="0.2">
      <c r="A1853" s="14">
        <v>1850</v>
      </c>
      <c r="B1853" s="14">
        <v>5093</v>
      </c>
      <c r="C1853" s="14" t="s">
        <v>2831</v>
      </c>
      <c r="D1853" s="14" t="s">
        <v>968</v>
      </c>
      <c r="E1853" s="14">
        <v>2</v>
      </c>
      <c r="F1853" s="18">
        <f t="shared" si="85"/>
        <v>10000</v>
      </c>
      <c r="G1853" s="18">
        <f>INDEX(章节关卡!$D$4:$AA$123,掉落填表!B1853-5000,(掉落填表!E1853-1)*4+2)</f>
        <v>1603014</v>
      </c>
      <c r="H1853" s="18">
        <f t="shared" si="86"/>
        <v>1</v>
      </c>
      <c r="L1853" s="18">
        <f>INDEX(章节关卡!$D$4:$AA$123,掉落填表!B1853-5000,(掉落填表!E1853-1)*4+4)*$Z$4</f>
        <v>1</v>
      </c>
      <c r="P1853" s="18">
        <f t="shared" si="84"/>
        <v>50930002</v>
      </c>
      <c r="Q1853" s="18" t="str">
        <f>G1853&amp;"#"&amp;H1853&amp;"#"&amp;VLOOKUP(G1853,章节关卡!$AN$3:$AO$36,2,FALSE)</f>
        <v>1603014#1#16</v>
      </c>
    </row>
    <row r="1854" spans="1:17" ht="17.100000000000001" customHeight="1" x14ac:dyDescent="0.2">
      <c r="A1854" s="14">
        <v>1851</v>
      </c>
      <c r="B1854" s="14">
        <v>5093</v>
      </c>
      <c r="C1854" s="14" t="s">
        <v>2832</v>
      </c>
      <c r="D1854" s="14" t="s">
        <v>968</v>
      </c>
      <c r="E1854" s="14">
        <v>3</v>
      </c>
      <c r="F1854" s="18">
        <f t="shared" si="85"/>
        <v>10000</v>
      </c>
      <c r="G1854" s="18">
        <f>INDEX(章节关卡!$D$4:$AA$123,掉落填表!B1854-5000,(掉落填表!E1854-1)*4+2)</f>
        <v>1603016</v>
      </c>
      <c r="H1854" s="18">
        <f t="shared" si="86"/>
        <v>1</v>
      </c>
      <c r="L1854" s="18">
        <f>INDEX(章节关卡!$D$4:$AA$123,掉落填表!B1854-5000,(掉落填表!E1854-1)*4+4)*$Z$4</f>
        <v>1</v>
      </c>
      <c r="P1854" s="18">
        <f t="shared" si="84"/>
        <v>50930003</v>
      </c>
      <c r="Q1854" s="18" t="str">
        <f>G1854&amp;"#"&amp;H1854&amp;"#"&amp;VLOOKUP(G1854,章节关卡!$AN$3:$AO$36,2,FALSE)</f>
        <v>1603016#1#16</v>
      </c>
    </row>
    <row r="1855" spans="1:17" ht="17.100000000000001" customHeight="1" x14ac:dyDescent="0.2">
      <c r="A1855" s="14">
        <v>1852</v>
      </c>
      <c r="B1855" s="14">
        <v>5093</v>
      </c>
      <c r="C1855" s="14" t="s">
        <v>2833</v>
      </c>
      <c r="D1855" s="14" t="s">
        <v>968</v>
      </c>
      <c r="E1855" s="14">
        <v>4</v>
      </c>
      <c r="F1855" s="18">
        <f t="shared" si="85"/>
        <v>10000</v>
      </c>
      <c r="G1855" s="18">
        <f>INDEX(章节关卡!$D$4:$AA$123,掉落填表!B1855-5000,(掉落填表!E1855-1)*4+2)</f>
        <v>1603012</v>
      </c>
      <c r="H1855" s="18">
        <f t="shared" si="86"/>
        <v>1</v>
      </c>
      <c r="L1855" s="18">
        <f>INDEX(章节关卡!$D$4:$AA$123,掉落填表!B1855-5000,(掉落填表!E1855-1)*4+4)*$Z$4</f>
        <v>1</v>
      </c>
      <c r="P1855" s="18">
        <f t="shared" si="84"/>
        <v>50930004</v>
      </c>
      <c r="Q1855" s="18" t="str">
        <f>G1855&amp;"#"&amp;H1855&amp;"#"&amp;VLOOKUP(G1855,章节关卡!$AN$3:$AO$36,2,FALSE)</f>
        <v>1603012#1#16</v>
      </c>
    </row>
    <row r="1856" spans="1:17" ht="17.100000000000001" customHeight="1" x14ac:dyDescent="0.2">
      <c r="A1856" s="14">
        <v>1853</v>
      </c>
      <c r="B1856" s="14">
        <v>5093</v>
      </c>
      <c r="C1856" s="14" t="s">
        <v>2834</v>
      </c>
      <c r="D1856" s="14" t="s">
        <v>968</v>
      </c>
      <c r="E1856" s="14">
        <v>5</v>
      </c>
      <c r="F1856" s="18">
        <f t="shared" si="85"/>
        <v>1000</v>
      </c>
      <c r="G1856" s="18">
        <f>INDEX(章节关卡!$D$4:$AA$123,掉落填表!B1856-5000,(掉落填表!E1856-1)*4+2)</f>
        <v>1603020</v>
      </c>
      <c r="H1856" s="18">
        <f t="shared" si="86"/>
        <v>1</v>
      </c>
      <c r="L1856" s="18">
        <f>INDEX(章节关卡!$D$4:$AA$123,掉落填表!B1856-5000,(掉落填表!E1856-1)*4+4)*$Z$4</f>
        <v>0.1</v>
      </c>
      <c r="P1856" s="18">
        <f t="shared" si="84"/>
        <v>50930005</v>
      </c>
      <c r="Q1856" s="18" t="str">
        <f>G1856&amp;"#"&amp;H1856&amp;"#"&amp;VLOOKUP(G1856,章节关卡!$AN$3:$AO$36,2,FALSE)</f>
        <v>1603020#1#16</v>
      </c>
    </row>
    <row r="1857" spans="1:17" ht="17.100000000000001" customHeight="1" x14ac:dyDescent="0.2">
      <c r="A1857" s="14">
        <v>1854</v>
      </c>
      <c r="B1857" s="14">
        <v>5093</v>
      </c>
      <c r="C1857" s="14" t="s">
        <v>2835</v>
      </c>
      <c r="D1857" s="14" t="s">
        <v>968</v>
      </c>
      <c r="E1857" s="14">
        <v>6</v>
      </c>
      <c r="F1857" s="18">
        <f t="shared" si="85"/>
        <v>1000</v>
      </c>
      <c r="G1857" s="18">
        <f>INDEX(章节关卡!$D$4:$AA$123,掉落填表!B1857-5000,(掉落填表!E1857-1)*4+2)</f>
        <v>1603017</v>
      </c>
      <c r="H1857" s="18">
        <f t="shared" si="86"/>
        <v>1</v>
      </c>
      <c r="L1857" s="18">
        <f>INDEX(章节关卡!$D$4:$AA$123,掉落填表!B1857-5000,(掉落填表!E1857-1)*4+4)*$Z$4</f>
        <v>0.1</v>
      </c>
      <c r="P1857" s="18">
        <f t="shared" si="84"/>
        <v>50930006</v>
      </c>
      <c r="Q1857" s="18" t="str">
        <f>G1857&amp;"#"&amp;H1857&amp;"#"&amp;VLOOKUP(G1857,章节关卡!$AN$3:$AO$36,2,FALSE)</f>
        <v>1603017#1#16</v>
      </c>
    </row>
    <row r="1858" spans="1:17" ht="17.100000000000001" customHeight="1" x14ac:dyDescent="0.2">
      <c r="A1858" s="14">
        <v>1855</v>
      </c>
      <c r="B1858" s="14">
        <v>5094</v>
      </c>
      <c r="C1858" s="14" t="s">
        <v>2836</v>
      </c>
      <c r="D1858" s="14" t="s">
        <v>968</v>
      </c>
      <c r="E1858" s="14">
        <v>1</v>
      </c>
      <c r="F1858" s="18">
        <f t="shared" si="85"/>
        <v>10000</v>
      </c>
      <c r="G1858" s="18">
        <f>INDEX(章节关卡!$D$4:$AA$123,掉落填表!B1858-5000,(掉落填表!E1858-1)*4+2)</f>
        <v>1401002</v>
      </c>
      <c r="H1858" s="18">
        <f t="shared" si="86"/>
        <v>450</v>
      </c>
      <c r="L1858" s="18">
        <f>INDEX(章节关卡!$D$4:$AA$123,掉落填表!B1858-5000,(掉落填表!E1858-1)*4+4)*$Z$4</f>
        <v>450</v>
      </c>
      <c r="P1858" s="18">
        <f t="shared" si="84"/>
        <v>50940001</v>
      </c>
      <c r="Q1858" s="18" t="str">
        <f>G1858&amp;"#"&amp;H1858&amp;"#"&amp;VLOOKUP(G1858,章节关卡!$AN$3:$AO$36,2,FALSE)</f>
        <v>1401002#450#14</v>
      </c>
    </row>
    <row r="1859" spans="1:17" ht="17.100000000000001" customHeight="1" x14ac:dyDescent="0.2">
      <c r="A1859" s="14">
        <v>1856</v>
      </c>
      <c r="B1859" s="14">
        <v>5094</v>
      </c>
      <c r="C1859" s="14" t="s">
        <v>2837</v>
      </c>
      <c r="D1859" s="14" t="s">
        <v>968</v>
      </c>
      <c r="E1859" s="14">
        <v>2</v>
      </c>
      <c r="F1859" s="18">
        <f t="shared" si="85"/>
        <v>10000</v>
      </c>
      <c r="G1859" s="18">
        <f>INDEX(章节关卡!$D$4:$AA$123,掉落填表!B1859-5000,(掉落填表!E1859-1)*4+2)</f>
        <v>1401003</v>
      </c>
      <c r="H1859" s="18">
        <f t="shared" si="86"/>
        <v>120</v>
      </c>
      <c r="L1859" s="18">
        <f>INDEX(章节关卡!$D$4:$AA$123,掉落填表!B1859-5000,(掉落填表!E1859-1)*4+4)*$Z$4</f>
        <v>120</v>
      </c>
      <c r="P1859" s="18">
        <f t="shared" si="84"/>
        <v>50940002</v>
      </c>
      <c r="Q1859" s="18" t="str">
        <f>G1859&amp;"#"&amp;H1859&amp;"#"&amp;VLOOKUP(G1859,章节关卡!$AN$3:$AO$36,2,FALSE)</f>
        <v>1401003#120#14</v>
      </c>
    </row>
    <row r="1860" spans="1:17" ht="17.100000000000001" customHeight="1" x14ac:dyDescent="0.2">
      <c r="A1860" s="14">
        <v>1857</v>
      </c>
      <c r="B1860" s="14">
        <v>5094</v>
      </c>
      <c r="C1860" s="14" t="s">
        <v>2838</v>
      </c>
      <c r="D1860" s="14" t="s">
        <v>968</v>
      </c>
      <c r="E1860" s="14">
        <v>3</v>
      </c>
      <c r="F1860" s="18">
        <f t="shared" si="85"/>
        <v>10000</v>
      </c>
      <c r="G1860" s="18">
        <f>INDEX(章节关卡!$D$4:$AA$123,掉落填表!B1860-5000,(掉落填表!E1860-1)*4+2)</f>
        <v>1603006</v>
      </c>
      <c r="H1860" s="18">
        <f t="shared" si="86"/>
        <v>10</v>
      </c>
      <c r="L1860" s="18">
        <f>INDEX(章节关卡!$D$4:$AA$123,掉落填表!B1860-5000,(掉落填表!E1860-1)*4+4)*$Z$4</f>
        <v>10</v>
      </c>
      <c r="P1860" s="18">
        <f t="shared" ref="P1860:P1923" si="87">B1860*10000+E1860</f>
        <v>50940003</v>
      </c>
      <c r="Q1860" s="18" t="str">
        <f>G1860&amp;"#"&amp;H1860&amp;"#"&amp;VLOOKUP(G1860,章节关卡!$AN$3:$AO$36,2,FALSE)</f>
        <v>1603006#10#16</v>
      </c>
    </row>
    <row r="1861" spans="1:17" ht="17.100000000000001" customHeight="1" x14ac:dyDescent="0.2">
      <c r="A1861" s="14">
        <v>1858</v>
      </c>
      <c r="B1861" s="14">
        <v>5094</v>
      </c>
      <c r="C1861" s="14" t="s">
        <v>2839</v>
      </c>
      <c r="D1861" s="14" t="s">
        <v>968</v>
      </c>
      <c r="E1861" s="14">
        <v>4</v>
      </c>
      <c r="F1861" s="18">
        <f t="shared" ref="F1861:F1924" si="88">IF(L1861&lt;1,INT(L1861*10000),10000)</f>
        <v>10000</v>
      </c>
      <c r="G1861" s="18">
        <f>INDEX(章节关卡!$D$4:$AA$123,掉落填表!B1861-5000,(掉落填表!E1861-1)*4+2)</f>
        <v>1603014</v>
      </c>
      <c r="H1861" s="18">
        <f t="shared" ref="H1861:H1924" si="89">IF(F1861&lt;10000,1,INT(L1861))</f>
        <v>1</v>
      </c>
      <c r="L1861" s="18">
        <f>INDEX(章节关卡!$D$4:$AA$123,掉落填表!B1861-5000,(掉落填表!E1861-1)*4+4)*$Z$4</f>
        <v>1</v>
      </c>
      <c r="P1861" s="18">
        <f t="shared" si="87"/>
        <v>50940004</v>
      </c>
      <c r="Q1861" s="18" t="str">
        <f>G1861&amp;"#"&amp;H1861&amp;"#"&amp;VLOOKUP(G1861,章节关卡!$AN$3:$AO$36,2,FALSE)</f>
        <v>1603014#1#16</v>
      </c>
    </row>
    <row r="1862" spans="1:17" ht="17.100000000000001" customHeight="1" x14ac:dyDescent="0.2">
      <c r="A1862" s="14">
        <v>1859</v>
      </c>
      <c r="B1862" s="14">
        <v>5094</v>
      </c>
      <c r="C1862" s="14" t="s">
        <v>2840</v>
      </c>
      <c r="D1862" s="14" t="s">
        <v>968</v>
      </c>
      <c r="E1862" s="14">
        <v>5</v>
      </c>
      <c r="F1862" s="18">
        <f t="shared" si="88"/>
        <v>1000</v>
      </c>
      <c r="G1862" s="18">
        <f>INDEX(章节关卡!$D$4:$AA$123,掉落填表!B1862-5000,(掉落填表!E1862-1)*4+2)</f>
        <v>1603021</v>
      </c>
      <c r="H1862" s="18">
        <f t="shared" si="89"/>
        <v>1</v>
      </c>
      <c r="L1862" s="18">
        <f>INDEX(章节关卡!$D$4:$AA$123,掉落填表!B1862-5000,(掉落填表!E1862-1)*4+4)*$Z$4</f>
        <v>0.1</v>
      </c>
      <c r="P1862" s="18">
        <f t="shared" si="87"/>
        <v>50940005</v>
      </c>
      <c r="Q1862" s="18" t="str">
        <f>G1862&amp;"#"&amp;H1862&amp;"#"&amp;VLOOKUP(G1862,章节关卡!$AN$3:$AO$36,2,FALSE)</f>
        <v>1603021#1#16</v>
      </c>
    </row>
    <row r="1863" spans="1:17" ht="17.100000000000001" customHeight="1" x14ac:dyDescent="0.2">
      <c r="A1863" s="14">
        <v>1860</v>
      </c>
      <c r="B1863" s="14">
        <v>5094</v>
      </c>
      <c r="C1863" s="14" t="s">
        <v>2841</v>
      </c>
      <c r="D1863" s="14" t="s">
        <v>968</v>
      </c>
      <c r="E1863" s="14">
        <v>6</v>
      </c>
      <c r="F1863" s="18">
        <f t="shared" si="88"/>
        <v>1000</v>
      </c>
      <c r="G1863" s="18">
        <f>INDEX(章节关卡!$D$4:$AA$123,掉落填表!B1863-5000,(掉落填表!E1863-1)*4+2)</f>
        <v>1603017</v>
      </c>
      <c r="H1863" s="18">
        <f t="shared" si="89"/>
        <v>1</v>
      </c>
      <c r="L1863" s="18">
        <f>INDEX(章节关卡!$D$4:$AA$123,掉落填表!B1863-5000,(掉落填表!E1863-1)*4+4)*$Z$4</f>
        <v>0.1</v>
      </c>
      <c r="P1863" s="18">
        <f t="shared" si="87"/>
        <v>50940006</v>
      </c>
      <c r="Q1863" s="18" t="str">
        <f>G1863&amp;"#"&amp;H1863&amp;"#"&amp;VLOOKUP(G1863,章节关卡!$AN$3:$AO$36,2,FALSE)</f>
        <v>1603017#1#16</v>
      </c>
    </row>
    <row r="1864" spans="1:17" ht="17.100000000000001" customHeight="1" x14ac:dyDescent="0.2">
      <c r="A1864" s="14">
        <v>1861</v>
      </c>
      <c r="B1864" s="14">
        <v>5095</v>
      </c>
      <c r="C1864" s="14" t="s">
        <v>2842</v>
      </c>
      <c r="D1864" s="14" t="s">
        <v>968</v>
      </c>
      <c r="E1864" s="14">
        <v>1</v>
      </c>
      <c r="F1864" s="18">
        <f t="shared" si="88"/>
        <v>10000</v>
      </c>
      <c r="G1864" s="18">
        <f>INDEX(章节关卡!$D$4:$AA$123,掉落填表!B1864-5000,(掉落填表!E1864-1)*4+2)</f>
        <v>1401002</v>
      </c>
      <c r="H1864" s="18">
        <f t="shared" si="89"/>
        <v>450</v>
      </c>
      <c r="L1864" s="18">
        <f>INDEX(章节关卡!$D$4:$AA$123,掉落填表!B1864-5000,(掉落填表!E1864-1)*4+4)*$Z$4</f>
        <v>450</v>
      </c>
      <c r="P1864" s="18">
        <f t="shared" si="87"/>
        <v>50950001</v>
      </c>
      <c r="Q1864" s="18" t="str">
        <f>G1864&amp;"#"&amp;H1864&amp;"#"&amp;VLOOKUP(G1864,章节关卡!$AN$3:$AO$36,2,FALSE)</f>
        <v>1401002#450#14</v>
      </c>
    </row>
    <row r="1865" spans="1:17" ht="17.100000000000001" customHeight="1" x14ac:dyDescent="0.2">
      <c r="A1865" s="14">
        <v>1862</v>
      </c>
      <c r="B1865" s="14">
        <v>5095</v>
      </c>
      <c r="C1865" s="14" t="s">
        <v>2843</v>
      </c>
      <c r="D1865" s="14" t="s">
        <v>968</v>
      </c>
      <c r="E1865" s="14">
        <v>2</v>
      </c>
      <c r="F1865" s="18">
        <f t="shared" si="88"/>
        <v>10000</v>
      </c>
      <c r="G1865" s="18">
        <f>INDEX(章节关卡!$D$4:$AA$123,掉落填表!B1865-5000,(掉落填表!E1865-1)*4+2)</f>
        <v>1401004</v>
      </c>
      <c r="H1865" s="18">
        <f t="shared" si="89"/>
        <v>120</v>
      </c>
      <c r="L1865" s="18">
        <f>INDEX(章节关卡!$D$4:$AA$123,掉落填表!B1865-5000,(掉落填表!E1865-1)*4+4)*$Z$4</f>
        <v>120</v>
      </c>
      <c r="P1865" s="18">
        <f t="shared" si="87"/>
        <v>50950002</v>
      </c>
      <c r="Q1865" s="18" t="str">
        <f>G1865&amp;"#"&amp;H1865&amp;"#"&amp;VLOOKUP(G1865,章节关卡!$AN$3:$AO$36,2,FALSE)</f>
        <v>1401004#120#14</v>
      </c>
    </row>
    <row r="1866" spans="1:17" ht="17.100000000000001" customHeight="1" x14ac:dyDescent="0.2">
      <c r="A1866" s="14">
        <v>1863</v>
      </c>
      <c r="B1866" s="14">
        <v>5095</v>
      </c>
      <c r="C1866" s="14" t="s">
        <v>2844</v>
      </c>
      <c r="D1866" s="14" t="s">
        <v>968</v>
      </c>
      <c r="E1866" s="14">
        <v>3</v>
      </c>
      <c r="F1866" s="18">
        <f t="shared" si="88"/>
        <v>10000</v>
      </c>
      <c r="G1866" s="18">
        <f>INDEX(章节关卡!$D$4:$AA$123,掉落填表!B1866-5000,(掉落填表!E1866-1)*4+2)</f>
        <v>1603003</v>
      </c>
      <c r="H1866" s="18">
        <f t="shared" si="89"/>
        <v>10</v>
      </c>
      <c r="L1866" s="18">
        <f>INDEX(章节关卡!$D$4:$AA$123,掉落填表!B1866-5000,(掉落填表!E1866-1)*4+4)*$Z$4</f>
        <v>10</v>
      </c>
      <c r="P1866" s="18">
        <f t="shared" si="87"/>
        <v>50950003</v>
      </c>
      <c r="Q1866" s="18" t="str">
        <f>G1866&amp;"#"&amp;H1866&amp;"#"&amp;VLOOKUP(G1866,章节关卡!$AN$3:$AO$36,2,FALSE)</f>
        <v>1603003#10#16</v>
      </c>
    </row>
    <row r="1867" spans="1:17" ht="17.100000000000001" customHeight="1" x14ac:dyDescent="0.2">
      <c r="A1867" s="14">
        <v>1864</v>
      </c>
      <c r="B1867" s="14">
        <v>5095</v>
      </c>
      <c r="C1867" s="14" t="s">
        <v>2845</v>
      </c>
      <c r="D1867" s="14" t="s">
        <v>968</v>
      </c>
      <c r="E1867" s="14">
        <v>4</v>
      </c>
      <c r="F1867" s="18">
        <f t="shared" si="88"/>
        <v>10000</v>
      </c>
      <c r="G1867" s="18">
        <f>INDEX(章节关卡!$D$4:$AA$123,掉落填表!B1867-5000,(掉落填表!E1867-1)*4+2)</f>
        <v>1603016</v>
      </c>
      <c r="H1867" s="18">
        <f t="shared" si="89"/>
        <v>1</v>
      </c>
      <c r="L1867" s="18">
        <f>INDEX(章节关卡!$D$4:$AA$123,掉落填表!B1867-5000,(掉落填表!E1867-1)*4+4)*$Z$4</f>
        <v>1</v>
      </c>
      <c r="P1867" s="18">
        <f t="shared" si="87"/>
        <v>50950004</v>
      </c>
      <c r="Q1867" s="18" t="str">
        <f>G1867&amp;"#"&amp;H1867&amp;"#"&amp;VLOOKUP(G1867,章节关卡!$AN$3:$AO$36,2,FALSE)</f>
        <v>1603016#1#16</v>
      </c>
    </row>
    <row r="1868" spans="1:17" ht="17.100000000000001" customHeight="1" x14ac:dyDescent="0.2">
      <c r="A1868" s="14">
        <v>1865</v>
      </c>
      <c r="B1868" s="14">
        <v>5095</v>
      </c>
      <c r="C1868" s="14" t="s">
        <v>2846</v>
      </c>
      <c r="D1868" s="14" t="s">
        <v>968</v>
      </c>
      <c r="E1868" s="14">
        <v>5</v>
      </c>
      <c r="F1868" s="18">
        <f t="shared" si="88"/>
        <v>1000</v>
      </c>
      <c r="G1868" s="18">
        <f>INDEX(章节关卡!$D$4:$AA$123,掉落填表!B1868-5000,(掉落填表!E1868-1)*4+2)</f>
        <v>1603022</v>
      </c>
      <c r="H1868" s="18">
        <f t="shared" si="89"/>
        <v>1</v>
      </c>
      <c r="L1868" s="18">
        <f>INDEX(章节关卡!$D$4:$AA$123,掉落填表!B1868-5000,(掉落填表!E1868-1)*4+4)*$Z$4</f>
        <v>0.1</v>
      </c>
      <c r="P1868" s="18">
        <f t="shared" si="87"/>
        <v>50950005</v>
      </c>
      <c r="Q1868" s="18" t="str">
        <f>G1868&amp;"#"&amp;H1868&amp;"#"&amp;VLOOKUP(G1868,章节关卡!$AN$3:$AO$36,2,FALSE)</f>
        <v>1603022#1#16</v>
      </c>
    </row>
    <row r="1869" spans="1:17" ht="17.100000000000001" customHeight="1" x14ac:dyDescent="0.2">
      <c r="A1869" s="14">
        <v>1866</v>
      </c>
      <c r="B1869" s="14">
        <v>5095</v>
      </c>
      <c r="C1869" s="14" t="s">
        <v>2847</v>
      </c>
      <c r="D1869" s="14" t="s">
        <v>968</v>
      </c>
      <c r="E1869" s="14">
        <v>6</v>
      </c>
      <c r="F1869" s="18">
        <f t="shared" si="88"/>
        <v>1000</v>
      </c>
      <c r="G1869" s="18">
        <f>INDEX(章节关卡!$D$4:$AA$123,掉落填表!B1869-5000,(掉落填表!E1869-1)*4+2)</f>
        <v>1603017</v>
      </c>
      <c r="H1869" s="18">
        <f t="shared" si="89"/>
        <v>1</v>
      </c>
      <c r="L1869" s="18">
        <f>INDEX(章节关卡!$D$4:$AA$123,掉落填表!B1869-5000,(掉落填表!E1869-1)*4+4)*$Z$4</f>
        <v>0.1</v>
      </c>
      <c r="P1869" s="18">
        <f t="shared" si="87"/>
        <v>50950006</v>
      </c>
      <c r="Q1869" s="18" t="str">
        <f>G1869&amp;"#"&amp;H1869&amp;"#"&amp;VLOOKUP(G1869,章节关卡!$AN$3:$AO$36,2,FALSE)</f>
        <v>1603017#1#16</v>
      </c>
    </row>
    <row r="1870" spans="1:17" ht="17.100000000000001" customHeight="1" x14ac:dyDescent="0.2">
      <c r="A1870" s="14">
        <v>1867</v>
      </c>
      <c r="B1870" s="14">
        <v>5096</v>
      </c>
      <c r="C1870" s="14" t="s">
        <v>2848</v>
      </c>
      <c r="D1870" s="14" t="s">
        <v>968</v>
      </c>
      <c r="E1870" s="14">
        <v>1</v>
      </c>
      <c r="F1870" s="18">
        <f t="shared" si="88"/>
        <v>10000</v>
      </c>
      <c r="G1870" s="18">
        <f>INDEX(章节关卡!$D$4:$AA$123,掉落填表!B1870-5000,(掉落填表!E1870-1)*4+2)</f>
        <v>1401002</v>
      </c>
      <c r="H1870" s="18">
        <f t="shared" si="89"/>
        <v>450</v>
      </c>
      <c r="L1870" s="18">
        <f>INDEX(章节关卡!$D$4:$AA$123,掉落填表!B1870-5000,(掉落填表!E1870-1)*4+4)*$Z$4</f>
        <v>450</v>
      </c>
      <c r="P1870" s="18">
        <f t="shared" si="87"/>
        <v>50960001</v>
      </c>
      <c r="Q1870" s="18" t="str">
        <f>G1870&amp;"#"&amp;H1870&amp;"#"&amp;VLOOKUP(G1870,章节关卡!$AN$3:$AO$36,2,FALSE)</f>
        <v>1401002#450#14</v>
      </c>
    </row>
    <row r="1871" spans="1:17" ht="17.100000000000001" customHeight="1" x14ac:dyDescent="0.2">
      <c r="A1871" s="14">
        <v>1868</v>
      </c>
      <c r="B1871" s="14">
        <v>5096</v>
      </c>
      <c r="C1871" s="14" t="s">
        <v>2849</v>
      </c>
      <c r="D1871" s="14" t="s">
        <v>968</v>
      </c>
      <c r="E1871" s="14">
        <v>2</v>
      </c>
      <c r="F1871" s="18">
        <f t="shared" si="88"/>
        <v>10000</v>
      </c>
      <c r="G1871" s="18">
        <f>INDEX(章节关卡!$D$4:$AA$123,掉落填表!B1871-5000,(掉落填表!E1871-1)*4+2)</f>
        <v>1401003</v>
      </c>
      <c r="H1871" s="18">
        <f t="shared" si="89"/>
        <v>120</v>
      </c>
      <c r="L1871" s="18">
        <f>INDEX(章节关卡!$D$4:$AA$123,掉落填表!B1871-5000,(掉落填表!E1871-1)*4+4)*$Z$4</f>
        <v>120</v>
      </c>
      <c r="P1871" s="18">
        <f t="shared" si="87"/>
        <v>50960002</v>
      </c>
      <c r="Q1871" s="18" t="str">
        <f>G1871&amp;"#"&amp;H1871&amp;"#"&amp;VLOOKUP(G1871,章节关卡!$AN$3:$AO$36,2,FALSE)</f>
        <v>1401003#120#14</v>
      </c>
    </row>
    <row r="1872" spans="1:17" ht="17.100000000000001" customHeight="1" x14ac:dyDescent="0.2">
      <c r="A1872" s="14">
        <v>1869</v>
      </c>
      <c r="B1872" s="14">
        <v>5096</v>
      </c>
      <c r="C1872" s="14" t="s">
        <v>2850</v>
      </c>
      <c r="D1872" s="14" t="s">
        <v>968</v>
      </c>
      <c r="E1872" s="14">
        <v>3</v>
      </c>
      <c r="F1872" s="18">
        <f t="shared" si="88"/>
        <v>10000</v>
      </c>
      <c r="G1872" s="18">
        <f>INDEX(章节关卡!$D$4:$AA$123,掉落填表!B1872-5000,(掉落填表!E1872-1)*4+2)</f>
        <v>1603006</v>
      </c>
      <c r="H1872" s="18">
        <f t="shared" si="89"/>
        <v>10</v>
      </c>
      <c r="L1872" s="18">
        <f>INDEX(章节关卡!$D$4:$AA$123,掉落填表!B1872-5000,(掉落填表!E1872-1)*4+4)*$Z$4</f>
        <v>10</v>
      </c>
      <c r="P1872" s="18">
        <f t="shared" si="87"/>
        <v>50960003</v>
      </c>
      <c r="Q1872" s="18" t="str">
        <f>G1872&amp;"#"&amp;H1872&amp;"#"&amp;VLOOKUP(G1872,章节关卡!$AN$3:$AO$36,2,FALSE)</f>
        <v>1603006#10#16</v>
      </c>
    </row>
    <row r="1873" spans="1:17" ht="17.100000000000001" customHeight="1" x14ac:dyDescent="0.2">
      <c r="A1873" s="14">
        <v>1870</v>
      </c>
      <c r="B1873" s="14">
        <v>5096</v>
      </c>
      <c r="C1873" s="14" t="s">
        <v>2851</v>
      </c>
      <c r="D1873" s="14" t="s">
        <v>968</v>
      </c>
      <c r="E1873" s="14">
        <v>4</v>
      </c>
      <c r="F1873" s="18">
        <f t="shared" si="88"/>
        <v>10000</v>
      </c>
      <c r="G1873" s="18">
        <f>INDEX(章节关卡!$D$4:$AA$123,掉落填表!B1873-5000,(掉落填表!E1873-1)*4+2)</f>
        <v>1603008</v>
      </c>
      <c r="H1873" s="18">
        <f t="shared" si="89"/>
        <v>1</v>
      </c>
      <c r="L1873" s="18">
        <f>INDEX(章节关卡!$D$4:$AA$123,掉落填表!B1873-5000,(掉落填表!E1873-1)*4+4)*$Z$4</f>
        <v>1</v>
      </c>
      <c r="P1873" s="18">
        <f t="shared" si="87"/>
        <v>50960004</v>
      </c>
      <c r="Q1873" s="18" t="str">
        <f>G1873&amp;"#"&amp;H1873&amp;"#"&amp;VLOOKUP(G1873,章节关卡!$AN$3:$AO$36,2,FALSE)</f>
        <v>1603008#1#16</v>
      </c>
    </row>
    <row r="1874" spans="1:17" ht="17.100000000000001" customHeight="1" x14ac:dyDescent="0.2">
      <c r="A1874" s="14">
        <v>1871</v>
      </c>
      <c r="B1874" s="14">
        <v>5096</v>
      </c>
      <c r="C1874" s="14" t="s">
        <v>2852</v>
      </c>
      <c r="D1874" s="14" t="s">
        <v>968</v>
      </c>
      <c r="E1874" s="14">
        <v>5</v>
      </c>
      <c r="F1874" s="18">
        <f t="shared" si="88"/>
        <v>1000</v>
      </c>
      <c r="G1874" s="18">
        <f>INDEX(章节关卡!$D$4:$AA$123,掉落填表!B1874-5000,(掉落填表!E1874-1)*4+2)</f>
        <v>1603018</v>
      </c>
      <c r="H1874" s="18">
        <f t="shared" si="89"/>
        <v>1</v>
      </c>
      <c r="L1874" s="18">
        <f>INDEX(章节关卡!$D$4:$AA$123,掉落填表!B1874-5000,(掉落填表!E1874-1)*4+4)*$Z$4</f>
        <v>0.1</v>
      </c>
      <c r="P1874" s="18">
        <f t="shared" si="87"/>
        <v>50960005</v>
      </c>
      <c r="Q1874" s="18" t="str">
        <f>G1874&amp;"#"&amp;H1874&amp;"#"&amp;VLOOKUP(G1874,章节关卡!$AN$3:$AO$36,2,FALSE)</f>
        <v>1603018#1#16</v>
      </c>
    </row>
    <row r="1875" spans="1:17" ht="17.100000000000001" customHeight="1" x14ac:dyDescent="0.2">
      <c r="A1875" s="14">
        <v>1872</v>
      </c>
      <c r="B1875" s="14">
        <v>5096</v>
      </c>
      <c r="C1875" s="14" t="s">
        <v>2853</v>
      </c>
      <c r="D1875" s="14" t="s">
        <v>968</v>
      </c>
      <c r="E1875" s="14">
        <v>6</v>
      </c>
      <c r="F1875" s="18">
        <f t="shared" si="88"/>
        <v>1000</v>
      </c>
      <c r="G1875" s="18">
        <f>INDEX(章节关卡!$D$4:$AA$123,掉落填表!B1875-5000,(掉落填表!E1875-1)*4+2)</f>
        <v>1603017</v>
      </c>
      <c r="H1875" s="18">
        <f t="shared" si="89"/>
        <v>1</v>
      </c>
      <c r="L1875" s="18">
        <f>INDEX(章节关卡!$D$4:$AA$123,掉落填表!B1875-5000,(掉落填表!E1875-1)*4+4)*$Z$4</f>
        <v>0.1</v>
      </c>
      <c r="P1875" s="18">
        <f t="shared" si="87"/>
        <v>50960006</v>
      </c>
      <c r="Q1875" s="18" t="str">
        <f>G1875&amp;"#"&amp;H1875&amp;"#"&amp;VLOOKUP(G1875,章节关卡!$AN$3:$AO$36,2,FALSE)</f>
        <v>1603017#1#16</v>
      </c>
    </row>
    <row r="1876" spans="1:17" ht="17.100000000000001" customHeight="1" x14ac:dyDescent="0.2">
      <c r="A1876" s="14">
        <v>1873</v>
      </c>
      <c r="B1876" s="14">
        <v>5097</v>
      </c>
      <c r="C1876" s="14" t="s">
        <v>2854</v>
      </c>
      <c r="D1876" s="14" t="s">
        <v>968</v>
      </c>
      <c r="E1876" s="14">
        <v>1</v>
      </c>
      <c r="F1876" s="18">
        <f t="shared" si="88"/>
        <v>10000</v>
      </c>
      <c r="G1876" s="18">
        <f>INDEX(章节关卡!$D$4:$AA$123,掉落填表!B1876-5000,(掉落填表!E1876-1)*4+2)</f>
        <v>1401002</v>
      </c>
      <c r="H1876" s="18">
        <f t="shared" si="89"/>
        <v>450</v>
      </c>
      <c r="L1876" s="18">
        <f>INDEX(章节关卡!$D$4:$AA$123,掉落填表!B1876-5000,(掉落填表!E1876-1)*4+4)*$Z$4</f>
        <v>450</v>
      </c>
      <c r="P1876" s="18">
        <f t="shared" si="87"/>
        <v>50970001</v>
      </c>
      <c r="Q1876" s="18" t="str">
        <f>G1876&amp;"#"&amp;H1876&amp;"#"&amp;VLOOKUP(G1876,章节关卡!$AN$3:$AO$36,2,FALSE)</f>
        <v>1401002#450#14</v>
      </c>
    </row>
    <row r="1877" spans="1:17" ht="17.100000000000001" customHeight="1" x14ac:dyDescent="0.2">
      <c r="A1877" s="14">
        <v>1874</v>
      </c>
      <c r="B1877" s="14">
        <v>5097</v>
      </c>
      <c r="C1877" s="14" t="s">
        <v>2855</v>
      </c>
      <c r="D1877" s="14" t="s">
        <v>968</v>
      </c>
      <c r="E1877" s="14">
        <v>2</v>
      </c>
      <c r="F1877" s="18">
        <f t="shared" si="88"/>
        <v>10000</v>
      </c>
      <c r="G1877" s="18">
        <f>INDEX(章节关卡!$D$4:$AA$123,掉落填表!B1877-5000,(掉落填表!E1877-1)*4+2)</f>
        <v>1401004</v>
      </c>
      <c r="H1877" s="18">
        <f t="shared" si="89"/>
        <v>120</v>
      </c>
      <c r="L1877" s="18">
        <f>INDEX(章节关卡!$D$4:$AA$123,掉落填表!B1877-5000,(掉落填表!E1877-1)*4+4)*$Z$4</f>
        <v>120</v>
      </c>
      <c r="P1877" s="18">
        <f t="shared" si="87"/>
        <v>50970002</v>
      </c>
      <c r="Q1877" s="18" t="str">
        <f>G1877&amp;"#"&amp;H1877&amp;"#"&amp;VLOOKUP(G1877,章节关卡!$AN$3:$AO$36,2,FALSE)</f>
        <v>1401004#120#14</v>
      </c>
    </row>
    <row r="1878" spans="1:17" ht="17.100000000000001" customHeight="1" x14ac:dyDescent="0.2">
      <c r="A1878" s="14">
        <v>1875</v>
      </c>
      <c r="B1878" s="14">
        <v>5097</v>
      </c>
      <c r="C1878" s="14" t="s">
        <v>2856</v>
      </c>
      <c r="D1878" s="14" t="s">
        <v>968</v>
      </c>
      <c r="E1878" s="14">
        <v>3</v>
      </c>
      <c r="F1878" s="18">
        <f t="shared" si="88"/>
        <v>10000</v>
      </c>
      <c r="G1878" s="18">
        <f>INDEX(章节关卡!$D$4:$AA$123,掉落填表!B1878-5000,(掉落填表!E1878-1)*4+2)</f>
        <v>1603003</v>
      </c>
      <c r="H1878" s="18">
        <f t="shared" si="89"/>
        <v>10</v>
      </c>
      <c r="L1878" s="18">
        <f>INDEX(章节关卡!$D$4:$AA$123,掉落填表!B1878-5000,(掉落填表!E1878-1)*4+4)*$Z$4</f>
        <v>10</v>
      </c>
      <c r="P1878" s="18">
        <f t="shared" si="87"/>
        <v>50970003</v>
      </c>
      <c r="Q1878" s="18" t="str">
        <f>G1878&amp;"#"&amp;H1878&amp;"#"&amp;VLOOKUP(G1878,章节关卡!$AN$3:$AO$36,2,FALSE)</f>
        <v>1603003#10#16</v>
      </c>
    </row>
    <row r="1879" spans="1:17" ht="17.100000000000001" customHeight="1" x14ac:dyDescent="0.2">
      <c r="A1879" s="14">
        <v>1876</v>
      </c>
      <c r="B1879" s="14">
        <v>5097</v>
      </c>
      <c r="C1879" s="14" t="s">
        <v>2857</v>
      </c>
      <c r="D1879" s="14" t="s">
        <v>968</v>
      </c>
      <c r="E1879" s="14">
        <v>4</v>
      </c>
      <c r="F1879" s="18">
        <f t="shared" si="88"/>
        <v>10000</v>
      </c>
      <c r="G1879" s="18">
        <f>INDEX(章节关卡!$D$4:$AA$123,掉落填表!B1879-5000,(掉落填表!E1879-1)*4+2)</f>
        <v>1603010</v>
      </c>
      <c r="H1879" s="18">
        <f t="shared" si="89"/>
        <v>1</v>
      </c>
      <c r="L1879" s="18">
        <f>INDEX(章节关卡!$D$4:$AA$123,掉落填表!B1879-5000,(掉落填表!E1879-1)*4+4)*$Z$4</f>
        <v>1</v>
      </c>
      <c r="P1879" s="18">
        <f t="shared" si="87"/>
        <v>50970004</v>
      </c>
      <c r="Q1879" s="18" t="str">
        <f>G1879&amp;"#"&amp;H1879&amp;"#"&amp;VLOOKUP(G1879,章节关卡!$AN$3:$AO$36,2,FALSE)</f>
        <v>1603010#1#16</v>
      </c>
    </row>
    <row r="1880" spans="1:17" ht="17.100000000000001" customHeight="1" x14ac:dyDescent="0.2">
      <c r="A1880" s="14">
        <v>1877</v>
      </c>
      <c r="B1880" s="14">
        <v>5097</v>
      </c>
      <c r="C1880" s="14" t="s">
        <v>2858</v>
      </c>
      <c r="D1880" s="14" t="s">
        <v>968</v>
      </c>
      <c r="E1880" s="14">
        <v>5</v>
      </c>
      <c r="F1880" s="18">
        <f t="shared" si="88"/>
        <v>1000</v>
      </c>
      <c r="G1880" s="18">
        <f>INDEX(章节关卡!$D$4:$AA$123,掉落填表!B1880-5000,(掉落填表!E1880-1)*4+2)</f>
        <v>1603019</v>
      </c>
      <c r="H1880" s="18">
        <f t="shared" si="89"/>
        <v>1</v>
      </c>
      <c r="L1880" s="18">
        <f>INDEX(章节关卡!$D$4:$AA$123,掉落填表!B1880-5000,(掉落填表!E1880-1)*4+4)*$Z$4</f>
        <v>0.1</v>
      </c>
      <c r="P1880" s="18">
        <f t="shared" si="87"/>
        <v>50970005</v>
      </c>
      <c r="Q1880" s="18" t="str">
        <f>G1880&amp;"#"&amp;H1880&amp;"#"&amp;VLOOKUP(G1880,章节关卡!$AN$3:$AO$36,2,FALSE)</f>
        <v>1603019#1#16</v>
      </c>
    </row>
    <row r="1881" spans="1:17" ht="17.100000000000001" customHeight="1" x14ac:dyDescent="0.2">
      <c r="A1881" s="14">
        <v>1878</v>
      </c>
      <c r="B1881" s="14">
        <v>5097</v>
      </c>
      <c r="C1881" s="14" t="s">
        <v>2859</v>
      </c>
      <c r="D1881" s="14" t="s">
        <v>968</v>
      </c>
      <c r="E1881" s="14">
        <v>6</v>
      </c>
      <c r="F1881" s="18">
        <f t="shared" si="88"/>
        <v>1000</v>
      </c>
      <c r="G1881" s="18">
        <f>INDEX(章节关卡!$D$4:$AA$123,掉落填表!B1881-5000,(掉落填表!E1881-1)*4+2)</f>
        <v>1603017</v>
      </c>
      <c r="H1881" s="18">
        <f t="shared" si="89"/>
        <v>1</v>
      </c>
      <c r="L1881" s="18">
        <f>INDEX(章节关卡!$D$4:$AA$123,掉落填表!B1881-5000,(掉落填表!E1881-1)*4+4)*$Z$4</f>
        <v>0.1</v>
      </c>
      <c r="P1881" s="18">
        <f t="shared" si="87"/>
        <v>50970006</v>
      </c>
      <c r="Q1881" s="18" t="str">
        <f>G1881&amp;"#"&amp;H1881&amp;"#"&amp;VLOOKUP(G1881,章节关卡!$AN$3:$AO$36,2,FALSE)</f>
        <v>1603017#1#16</v>
      </c>
    </row>
    <row r="1882" spans="1:17" ht="17.100000000000001" customHeight="1" x14ac:dyDescent="0.2">
      <c r="A1882" s="14">
        <v>1879</v>
      </c>
      <c r="B1882" s="14">
        <v>5098</v>
      </c>
      <c r="C1882" s="14" t="s">
        <v>2860</v>
      </c>
      <c r="D1882" s="14" t="s">
        <v>968</v>
      </c>
      <c r="E1882" s="14">
        <v>1</v>
      </c>
      <c r="F1882" s="18">
        <f t="shared" si="88"/>
        <v>10000</v>
      </c>
      <c r="G1882" s="18">
        <f>INDEX(章节关卡!$D$4:$AA$123,掉落填表!B1882-5000,(掉落填表!E1882-1)*4+2)</f>
        <v>1401002</v>
      </c>
      <c r="H1882" s="18">
        <f t="shared" si="89"/>
        <v>450</v>
      </c>
      <c r="L1882" s="18">
        <f>INDEX(章节关卡!$D$4:$AA$123,掉落填表!B1882-5000,(掉落填表!E1882-1)*4+4)*$Z$4</f>
        <v>450</v>
      </c>
      <c r="P1882" s="18">
        <f t="shared" si="87"/>
        <v>50980001</v>
      </c>
      <c r="Q1882" s="18" t="str">
        <f>G1882&amp;"#"&amp;H1882&amp;"#"&amp;VLOOKUP(G1882,章节关卡!$AN$3:$AO$36,2,FALSE)</f>
        <v>1401002#450#14</v>
      </c>
    </row>
    <row r="1883" spans="1:17" ht="17.100000000000001" customHeight="1" x14ac:dyDescent="0.2">
      <c r="A1883" s="14">
        <v>1880</v>
      </c>
      <c r="B1883" s="14">
        <v>5098</v>
      </c>
      <c r="C1883" s="14" t="s">
        <v>2861</v>
      </c>
      <c r="D1883" s="14" t="s">
        <v>968</v>
      </c>
      <c r="E1883" s="14">
        <v>2</v>
      </c>
      <c r="F1883" s="18">
        <f t="shared" si="88"/>
        <v>10000</v>
      </c>
      <c r="G1883" s="18">
        <f>INDEX(章节关卡!$D$4:$AA$123,掉落填表!B1883-5000,(掉落填表!E1883-1)*4+2)</f>
        <v>1603008</v>
      </c>
      <c r="H1883" s="18">
        <f t="shared" si="89"/>
        <v>1</v>
      </c>
      <c r="L1883" s="18">
        <f>INDEX(章节关卡!$D$4:$AA$123,掉落填表!B1883-5000,(掉落填表!E1883-1)*4+4)*$Z$4</f>
        <v>1</v>
      </c>
      <c r="P1883" s="18">
        <f t="shared" si="87"/>
        <v>50980002</v>
      </c>
      <c r="Q1883" s="18" t="str">
        <f>G1883&amp;"#"&amp;H1883&amp;"#"&amp;VLOOKUP(G1883,章节关卡!$AN$3:$AO$36,2,FALSE)</f>
        <v>1603008#1#16</v>
      </c>
    </row>
    <row r="1884" spans="1:17" ht="17.100000000000001" customHeight="1" x14ac:dyDescent="0.2">
      <c r="A1884" s="14">
        <v>1881</v>
      </c>
      <c r="B1884" s="14">
        <v>5098</v>
      </c>
      <c r="C1884" s="14" t="s">
        <v>2862</v>
      </c>
      <c r="D1884" s="14" t="s">
        <v>968</v>
      </c>
      <c r="E1884" s="14">
        <v>3</v>
      </c>
      <c r="F1884" s="18">
        <f t="shared" si="88"/>
        <v>10000</v>
      </c>
      <c r="G1884" s="18">
        <f>INDEX(章节关卡!$D$4:$AA$123,掉落填表!B1884-5000,(掉落填表!E1884-1)*4+2)</f>
        <v>1603010</v>
      </c>
      <c r="H1884" s="18">
        <f t="shared" si="89"/>
        <v>1</v>
      </c>
      <c r="L1884" s="18">
        <f>INDEX(章节关卡!$D$4:$AA$123,掉落填表!B1884-5000,(掉落填表!E1884-1)*4+4)*$Z$4</f>
        <v>1</v>
      </c>
      <c r="P1884" s="18">
        <f t="shared" si="87"/>
        <v>50980003</v>
      </c>
      <c r="Q1884" s="18" t="str">
        <f>G1884&amp;"#"&amp;H1884&amp;"#"&amp;VLOOKUP(G1884,章节关卡!$AN$3:$AO$36,2,FALSE)</f>
        <v>1603010#1#16</v>
      </c>
    </row>
    <row r="1885" spans="1:17" ht="17.100000000000001" customHeight="1" x14ac:dyDescent="0.2">
      <c r="A1885" s="14">
        <v>1882</v>
      </c>
      <c r="B1885" s="14">
        <v>5098</v>
      </c>
      <c r="C1885" s="14" t="s">
        <v>2863</v>
      </c>
      <c r="D1885" s="14" t="s">
        <v>968</v>
      </c>
      <c r="E1885" s="14">
        <v>4</v>
      </c>
      <c r="F1885" s="18">
        <f t="shared" si="88"/>
        <v>10000</v>
      </c>
      <c r="G1885" s="18">
        <f>INDEX(章节关卡!$D$4:$AA$123,掉落填表!B1885-5000,(掉落填表!E1885-1)*4+2)</f>
        <v>1603012</v>
      </c>
      <c r="H1885" s="18">
        <f t="shared" si="89"/>
        <v>1</v>
      </c>
      <c r="L1885" s="18">
        <f>INDEX(章节关卡!$D$4:$AA$123,掉落填表!B1885-5000,(掉落填表!E1885-1)*4+4)*$Z$4</f>
        <v>1</v>
      </c>
      <c r="P1885" s="18">
        <f t="shared" si="87"/>
        <v>50980004</v>
      </c>
      <c r="Q1885" s="18" t="str">
        <f>G1885&amp;"#"&amp;H1885&amp;"#"&amp;VLOOKUP(G1885,章节关卡!$AN$3:$AO$36,2,FALSE)</f>
        <v>1603012#1#16</v>
      </c>
    </row>
    <row r="1886" spans="1:17" ht="17.100000000000001" customHeight="1" x14ac:dyDescent="0.2">
      <c r="A1886" s="14">
        <v>1883</v>
      </c>
      <c r="B1886" s="14">
        <v>5098</v>
      </c>
      <c r="C1886" s="14" t="s">
        <v>2864</v>
      </c>
      <c r="D1886" s="14" t="s">
        <v>968</v>
      </c>
      <c r="E1886" s="14">
        <v>5</v>
      </c>
      <c r="F1886" s="18">
        <f t="shared" si="88"/>
        <v>1000</v>
      </c>
      <c r="G1886" s="18">
        <f>INDEX(章节关卡!$D$4:$AA$123,掉落填表!B1886-5000,(掉落填表!E1886-1)*4+2)</f>
        <v>1603020</v>
      </c>
      <c r="H1886" s="18">
        <f t="shared" si="89"/>
        <v>1</v>
      </c>
      <c r="L1886" s="18">
        <f>INDEX(章节关卡!$D$4:$AA$123,掉落填表!B1886-5000,(掉落填表!E1886-1)*4+4)*$Z$4</f>
        <v>0.1</v>
      </c>
      <c r="P1886" s="18">
        <f t="shared" si="87"/>
        <v>50980005</v>
      </c>
      <c r="Q1886" s="18" t="str">
        <f>G1886&amp;"#"&amp;H1886&amp;"#"&amp;VLOOKUP(G1886,章节关卡!$AN$3:$AO$36,2,FALSE)</f>
        <v>1603020#1#16</v>
      </c>
    </row>
    <row r="1887" spans="1:17" ht="17.100000000000001" customHeight="1" x14ac:dyDescent="0.2">
      <c r="A1887" s="14">
        <v>1884</v>
      </c>
      <c r="B1887" s="14">
        <v>5098</v>
      </c>
      <c r="C1887" s="14" t="s">
        <v>2865</v>
      </c>
      <c r="D1887" s="14" t="s">
        <v>968</v>
      </c>
      <c r="E1887" s="14">
        <v>6</v>
      </c>
      <c r="F1887" s="18">
        <f t="shared" si="88"/>
        <v>1000</v>
      </c>
      <c r="G1887" s="18">
        <f>INDEX(章节关卡!$D$4:$AA$123,掉落填表!B1887-5000,(掉落填表!E1887-1)*4+2)</f>
        <v>1603017</v>
      </c>
      <c r="H1887" s="18">
        <f t="shared" si="89"/>
        <v>1</v>
      </c>
      <c r="L1887" s="18">
        <f>INDEX(章节关卡!$D$4:$AA$123,掉落填表!B1887-5000,(掉落填表!E1887-1)*4+4)*$Z$4</f>
        <v>0.1</v>
      </c>
      <c r="P1887" s="18">
        <f t="shared" si="87"/>
        <v>50980006</v>
      </c>
      <c r="Q1887" s="18" t="str">
        <f>G1887&amp;"#"&amp;H1887&amp;"#"&amp;VLOOKUP(G1887,章节关卡!$AN$3:$AO$36,2,FALSE)</f>
        <v>1603017#1#16</v>
      </c>
    </row>
    <row r="1888" spans="1:17" ht="17.100000000000001" customHeight="1" x14ac:dyDescent="0.2">
      <c r="A1888" s="14">
        <v>1885</v>
      </c>
      <c r="B1888" s="14">
        <v>5099</v>
      </c>
      <c r="C1888" s="14" t="s">
        <v>2866</v>
      </c>
      <c r="D1888" s="14" t="s">
        <v>968</v>
      </c>
      <c r="E1888" s="14">
        <v>1</v>
      </c>
      <c r="F1888" s="18">
        <f t="shared" si="88"/>
        <v>10000</v>
      </c>
      <c r="G1888" s="18">
        <f>INDEX(章节关卡!$D$4:$AA$123,掉落填表!B1888-5000,(掉落填表!E1888-1)*4+2)</f>
        <v>1401002</v>
      </c>
      <c r="H1888" s="18">
        <f t="shared" si="89"/>
        <v>450</v>
      </c>
      <c r="L1888" s="18">
        <f>INDEX(章节关卡!$D$4:$AA$123,掉落填表!B1888-5000,(掉落填表!E1888-1)*4+4)*$Z$4</f>
        <v>450</v>
      </c>
      <c r="P1888" s="18">
        <f t="shared" si="87"/>
        <v>50990001</v>
      </c>
      <c r="Q1888" s="18" t="str">
        <f>G1888&amp;"#"&amp;H1888&amp;"#"&amp;VLOOKUP(G1888,章节关卡!$AN$3:$AO$36,2,FALSE)</f>
        <v>1401002#450#14</v>
      </c>
    </row>
    <row r="1889" spans="1:17" ht="17.100000000000001" customHeight="1" x14ac:dyDescent="0.2">
      <c r="A1889" s="14">
        <v>1886</v>
      </c>
      <c r="B1889" s="14">
        <v>5099</v>
      </c>
      <c r="C1889" s="14" t="s">
        <v>2867</v>
      </c>
      <c r="D1889" s="14" t="s">
        <v>968</v>
      </c>
      <c r="E1889" s="14">
        <v>2</v>
      </c>
      <c r="F1889" s="18">
        <f t="shared" si="88"/>
        <v>10000</v>
      </c>
      <c r="G1889" s="18">
        <f>INDEX(章节关卡!$D$4:$AA$123,掉落填表!B1889-5000,(掉落填表!E1889-1)*4+2)</f>
        <v>1401003</v>
      </c>
      <c r="H1889" s="18">
        <f t="shared" si="89"/>
        <v>120</v>
      </c>
      <c r="L1889" s="18">
        <f>INDEX(章节关卡!$D$4:$AA$123,掉落填表!B1889-5000,(掉落填表!E1889-1)*4+4)*$Z$4</f>
        <v>120</v>
      </c>
      <c r="P1889" s="18">
        <f t="shared" si="87"/>
        <v>50990002</v>
      </c>
      <c r="Q1889" s="18" t="str">
        <f>G1889&amp;"#"&amp;H1889&amp;"#"&amp;VLOOKUP(G1889,章节关卡!$AN$3:$AO$36,2,FALSE)</f>
        <v>1401003#120#14</v>
      </c>
    </row>
    <row r="1890" spans="1:17" ht="17.100000000000001" customHeight="1" x14ac:dyDescent="0.2">
      <c r="A1890" s="14">
        <v>1887</v>
      </c>
      <c r="B1890" s="14">
        <v>5099</v>
      </c>
      <c r="C1890" s="14" t="s">
        <v>2868</v>
      </c>
      <c r="D1890" s="14" t="s">
        <v>968</v>
      </c>
      <c r="E1890" s="14">
        <v>3</v>
      </c>
      <c r="F1890" s="18">
        <f t="shared" si="88"/>
        <v>10000</v>
      </c>
      <c r="G1890" s="18">
        <f>INDEX(章节关卡!$D$4:$AA$123,掉落填表!B1890-5000,(掉落填表!E1890-1)*4+2)</f>
        <v>1603006</v>
      </c>
      <c r="H1890" s="18">
        <f t="shared" si="89"/>
        <v>10</v>
      </c>
      <c r="L1890" s="18">
        <f>INDEX(章节关卡!$D$4:$AA$123,掉落填表!B1890-5000,(掉落填表!E1890-1)*4+4)*$Z$4</f>
        <v>10</v>
      </c>
      <c r="P1890" s="18">
        <f t="shared" si="87"/>
        <v>50990003</v>
      </c>
      <c r="Q1890" s="18" t="str">
        <f>G1890&amp;"#"&amp;H1890&amp;"#"&amp;VLOOKUP(G1890,章节关卡!$AN$3:$AO$36,2,FALSE)</f>
        <v>1603006#10#16</v>
      </c>
    </row>
    <row r="1891" spans="1:17" ht="17.100000000000001" customHeight="1" x14ac:dyDescent="0.2">
      <c r="A1891" s="14">
        <v>1888</v>
      </c>
      <c r="B1891" s="14">
        <v>5099</v>
      </c>
      <c r="C1891" s="14" t="s">
        <v>2869</v>
      </c>
      <c r="D1891" s="14" t="s">
        <v>968</v>
      </c>
      <c r="E1891" s="14">
        <v>4</v>
      </c>
      <c r="F1891" s="18">
        <f t="shared" si="88"/>
        <v>10000</v>
      </c>
      <c r="G1891" s="18">
        <f>INDEX(章节关卡!$D$4:$AA$123,掉落填表!B1891-5000,(掉落填表!E1891-1)*4+2)</f>
        <v>1603014</v>
      </c>
      <c r="H1891" s="18">
        <f t="shared" si="89"/>
        <v>1</v>
      </c>
      <c r="L1891" s="18">
        <f>INDEX(章节关卡!$D$4:$AA$123,掉落填表!B1891-5000,(掉落填表!E1891-1)*4+4)*$Z$4</f>
        <v>1</v>
      </c>
      <c r="P1891" s="18">
        <f t="shared" si="87"/>
        <v>50990004</v>
      </c>
      <c r="Q1891" s="18" t="str">
        <f>G1891&amp;"#"&amp;H1891&amp;"#"&amp;VLOOKUP(G1891,章节关卡!$AN$3:$AO$36,2,FALSE)</f>
        <v>1603014#1#16</v>
      </c>
    </row>
    <row r="1892" spans="1:17" ht="17.100000000000001" customHeight="1" x14ac:dyDescent="0.2">
      <c r="A1892" s="14">
        <v>1889</v>
      </c>
      <c r="B1892" s="14">
        <v>5099</v>
      </c>
      <c r="C1892" s="14" t="s">
        <v>2870</v>
      </c>
      <c r="D1892" s="14" t="s">
        <v>968</v>
      </c>
      <c r="E1892" s="14">
        <v>5</v>
      </c>
      <c r="F1892" s="18">
        <f t="shared" si="88"/>
        <v>1000</v>
      </c>
      <c r="G1892" s="18">
        <f>INDEX(章节关卡!$D$4:$AA$123,掉落填表!B1892-5000,(掉落填表!E1892-1)*4+2)</f>
        <v>1603021</v>
      </c>
      <c r="H1892" s="18">
        <f t="shared" si="89"/>
        <v>1</v>
      </c>
      <c r="L1892" s="18">
        <f>INDEX(章节关卡!$D$4:$AA$123,掉落填表!B1892-5000,(掉落填表!E1892-1)*4+4)*$Z$4</f>
        <v>0.1</v>
      </c>
      <c r="P1892" s="18">
        <f t="shared" si="87"/>
        <v>50990005</v>
      </c>
      <c r="Q1892" s="18" t="str">
        <f>G1892&amp;"#"&amp;H1892&amp;"#"&amp;VLOOKUP(G1892,章节关卡!$AN$3:$AO$36,2,FALSE)</f>
        <v>1603021#1#16</v>
      </c>
    </row>
    <row r="1893" spans="1:17" ht="17.100000000000001" customHeight="1" x14ac:dyDescent="0.2">
      <c r="A1893" s="14">
        <v>1890</v>
      </c>
      <c r="B1893" s="14">
        <v>5099</v>
      </c>
      <c r="C1893" s="14" t="s">
        <v>2871</v>
      </c>
      <c r="D1893" s="14" t="s">
        <v>968</v>
      </c>
      <c r="E1893" s="14">
        <v>6</v>
      </c>
      <c r="F1893" s="18">
        <f t="shared" si="88"/>
        <v>1000</v>
      </c>
      <c r="G1893" s="18">
        <f>INDEX(章节关卡!$D$4:$AA$123,掉落填表!B1893-5000,(掉落填表!E1893-1)*4+2)</f>
        <v>1603017</v>
      </c>
      <c r="H1893" s="18">
        <f t="shared" si="89"/>
        <v>1</v>
      </c>
      <c r="L1893" s="18">
        <f>INDEX(章节关卡!$D$4:$AA$123,掉落填表!B1893-5000,(掉落填表!E1893-1)*4+4)*$Z$4</f>
        <v>0.1</v>
      </c>
      <c r="P1893" s="18">
        <f t="shared" si="87"/>
        <v>50990006</v>
      </c>
      <c r="Q1893" s="18" t="str">
        <f>G1893&amp;"#"&amp;H1893&amp;"#"&amp;VLOOKUP(G1893,章节关卡!$AN$3:$AO$36,2,FALSE)</f>
        <v>1603017#1#16</v>
      </c>
    </row>
    <row r="1894" spans="1:17" ht="17.100000000000001" customHeight="1" x14ac:dyDescent="0.2">
      <c r="A1894" s="14">
        <v>1891</v>
      </c>
      <c r="B1894" s="14">
        <v>5100</v>
      </c>
      <c r="C1894" s="14" t="s">
        <v>2872</v>
      </c>
      <c r="D1894" s="14" t="s">
        <v>968</v>
      </c>
      <c r="E1894" s="14">
        <v>1</v>
      </c>
      <c r="F1894" s="18">
        <f t="shared" si="88"/>
        <v>10000</v>
      </c>
      <c r="G1894" s="18">
        <f>INDEX(章节关卡!$D$4:$AA$123,掉落填表!B1894-5000,(掉落填表!E1894-1)*4+2)</f>
        <v>1401002</v>
      </c>
      <c r="H1894" s="18">
        <f t="shared" si="89"/>
        <v>450</v>
      </c>
      <c r="L1894" s="18">
        <f>INDEX(章节关卡!$D$4:$AA$123,掉落填表!B1894-5000,(掉落填表!E1894-1)*4+4)*$Z$4</f>
        <v>450</v>
      </c>
      <c r="P1894" s="18">
        <f t="shared" si="87"/>
        <v>51000001</v>
      </c>
      <c r="Q1894" s="18" t="str">
        <f>G1894&amp;"#"&amp;H1894&amp;"#"&amp;VLOOKUP(G1894,章节关卡!$AN$3:$AO$36,2,FALSE)</f>
        <v>1401002#450#14</v>
      </c>
    </row>
    <row r="1895" spans="1:17" ht="17.100000000000001" customHeight="1" x14ac:dyDescent="0.2">
      <c r="A1895" s="14">
        <v>1892</v>
      </c>
      <c r="B1895" s="14">
        <v>5100</v>
      </c>
      <c r="C1895" s="14" t="s">
        <v>2873</v>
      </c>
      <c r="D1895" s="14" t="s">
        <v>968</v>
      </c>
      <c r="E1895" s="14">
        <v>2</v>
      </c>
      <c r="F1895" s="18">
        <f t="shared" si="88"/>
        <v>10000</v>
      </c>
      <c r="G1895" s="18">
        <f>INDEX(章节关卡!$D$4:$AA$123,掉落填表!B1895-5000,(掉落填表!E1895-1)*4+2)</f>
        <v>1401004</v>
      </c>
      <c r="H1895" s="18">
        <f t="shared" si="89"/>
        <v>120</v>
      </c>
      <c r="L1895" s="18">
        <f>INDEX(章节关卡!$D$4:$AA$123,掉落填表!B1895-5000,(掉落填表!E1895-1)*4+4)*$Z$4</f>
        <v>120</v>
      </c>
      <c r="P1895" s="18">
        <f t="shared" si="87"/>
        <v>51000002</v>
      </c>
      <c r="Q1895" s="18" t="str">
        <f>G1895&amp;"#"&amp;H1895&amp;"#"&amp;VLOOKUP(G1895,章节关卡!$AN$3:$AO$36,2,FALSE)</f>
        <v>1401004#120#14</v>
      </c>
    </row>
    <row r="1896" spans="1:17" ht="17.100000000000001" customHeight="1" x14ac:dyDescent="0.2">
      <c r="A1896" s="14">
        <v>1893</v>
      </c>
      <c r="B1896" s="14">
        <v>5100</v>
      </c>
      <c r="C1896" s="14" t="s">
        <v>2874</v>
      </c>
      <c r="D1896" s="14" t="s">
        <v>968</v>
      </c>
      <c r="E1896" s="14">
        <v>3</v>
      </c>
      <c r="F1896" s="18">
        <f t="shared" si="88"/>
        <v>10000</v>
      </c>
      <c r="G1896" s="18">
        <f>INDEX(章节关卡!$D$4:$AA$123,掉落填表!B1896-5000,(掉落填表!E1896-1)*4+2)</f>
        <v>1603003</v>
      </c>
      <c r="H1896" s="18">
        <f t="shared" si="89"/>
        <v>10</v>
      </c>
      <c r="L1896" s="18">
        <f>INDEX(章节关卡!$D$4:$AA$123,掉落填表!B1896-5000,(掉落填表!E1896-1)*4+4)*$Z$4</f>
        <v>10</v>
      </c>
      <c r="P1896" s="18">
        <f t="shared" si="87"/>
        <v>51000003</v>
      </c>
      <c r="Q1896" s="18" t="str">
        <f>G1896&amp;"#"&amp;H1896&amp;"#"&amp;VLOOKUP(G1896,章节关卡!$AN$3:$AO$36,2,FALSE)</f>
        <v>1603003#10#16</v>
      </c>
    </row>
    <row r="1897" spans="1:17" ht="17.100000000000001" customHeight="1" x14ac:dyDescent="0.2">
      <c r="A1897" s="14">
        <v>1894</v>
      </c>
      <c r="B1897" s="14">
        <v>5100</v>
      </c>
      <c r="C1897" s="14" t="s">
        <v>2875</v>
      </c>
      <c r="D1897" s="14" t="s">
        <v>968</v>
      </c>
      <c r="E1897" s="14">
        <v>4</v>
      </c>
      <c r="F1897" s="18">
        <f t="shared" si="88"/>
        <v>10000</v>
      </c>
      <c r="G1897" s="18">
        <f>INDEX(章节关卡!$D$4:$AA$123,掉落填表!B1897-5000,(掉落填表!E1897-1)*4+2)</f>
        <v>1603016</v>
      </c>
      <c r="H1897" s="18">
        <f t="shared" si="89"/>
        <v>1</v>
      </c>
      <c r="L1897" s="18">
        <f>INDEX(章节关卡!$D$4:$AA$123,掉落填表!B1897-5000,(掉落填表!E1897-1)*4+4)*$Z$4</f>
        <v>1</v>
      </c>
      <c r="P1897" s="18">
        <f t="shared" si="87"/>
        <v>51000004</v>
      </c>
      <c r="Q1897" s="18" t="str">
        <f>G1897&amp;"#"&amp;H1897&amp;"#"&amp;VLOOKUP(G1897,章节关卡!$AN$3:$AO$36,2,FALSE)</f>
        <v>1603016#1#16</v>
      </c>
    </row>
    <row r="1898" spans="1:17" ht="17.100000000000001" customHeight="1" x14ac:dyDescent="0.2">
      <c r="A1898" s="14">
        <v>1895</v>
      </c>
      <c r="B1898" s="14">
        <v>5100</v>
      </c>
      <c r="C1898" s="14" t="s">
        <v>2876</v>
      </c>
      <c r="D1898" s="14" t="s">
        <v>968</v>
      </c>
      <c r="E1898" s="14">
        <v>5</v>
      </c>
      <c r="F1898" s="18">
        <f t="shared" si="88"/>
        <v>1000</v>
      </c>
      <c r="G1898" s="18">
        <f>INDEX(章节关卡!$D$4:$AA$123,掉落填表!B1898-5000,(掉落填表!E1898-1)*4+2)</f>
        <v>1603022</v>
      </c>
      <c r="H1898" s="18">
        <f t="shared" si="89"/>
        <v>1</v>
      </c>
      <c r="L1898" s="18">
        <f>INDEX(章节关卡!$D$4:$AA$123,掉落填表!B1898-5000,(掉落填表!E1898-1)*4+4)*$Z$4</f>
        <v>0.1</v>
      </c>
      <c r="P1898" s="18">
        <f t="shared" si="87"/>
        <v>51000005</v>
      </c>
      <c r="Q1898" s="18" t="str">
        <f>G1898&amp;"#"&amp;H1898&amp;"#"&amp;VLOOKUP(G1898,章节关卡!$AN$3:$AO$36,2,FALSE)</f>
        <v>1603022#1#16</v>
      </c>
    </row>
    <row r="1899" spans="1:17" ht="17.100000000000001" customHeight="1" x14ac:dyDescent="0.2">
      <c r="A1899" s="14">
        <v>1896</v>
      </c>
      <c r="B1899" s="14">
        <v>5100</v>
      </c>
      <c r="C1899" s="14" t="s">
        <v>2877</v>
      </c>
      <c r="D1899" s="14" t="s">
        <v>968</v>
      </c>
      <c r="E1899" s="14">
        <v>6</v>
      </c>
      <c r="F1899" s="18">
        <f t="shared" si="88"/>
        <v>1000</v>
      </c>
      <c r="G1899" s="18">
        <f>INDEX(章节关卡!$D$4:$AA$123,掉落填表!B1899-5000,(掉落填表!E1899-1)*4+2)</f>
        <v>1603017</v>
      </c>
      <c r="H1899" s="18">
        <f t="shared" si="89"/>
        <v>1</v>
      </c>
      <c r="L1899" s="18">
        <f>INDEX(章节关卡!$D$4:$AA$123,掉落填表!B1899-5000,(掉落填表!E1899-1)*4+4)*$Z$4</f>
        <v>0.1</v>
      </c>
      <c r="P1899" s="18">
        <f t="shared" si="87"/>
        <v>51000006</v>
      </c>
      <c r="Q1899" s="18" t="str">
        <f>G1899&amp;"#"&amp;H1899&amp;"#"&amp;VLOOKUP(G1899,章节关卡!$AN$3:$AO$36,2,FALSE)</f>
        <v>1603017#1#16</v>
      </c>
    </row>
    <row r="1900" spans="1:17" ht="17.100000000000001" customHeight="1" x14ac:dyDescent="0.2">
      <c r="A1900" s="14">
        <v>1897</v>
      </c>
      <c r="B1900" s="14">
        <v>5101</v>
      </c>
      <c r="C1900" s="14" t="s">
        <v>2878</v>
      </c>
      <c r="D1900" s="14" t="s">
        <v>968</v>
      </c>
      <c r="E1900" s="14">
        <v>1</v>
      </c>
      <c r="F1900" s="18">
        <f t="shared" si="88"/>
        <v>10000</v>
      </c>
      <c r="G1900" s="18">
        <f>INDEX(章节关卡!$D$4:$AA$123,掉落填表!B1900-5000,(掉落填表!E1900-1)*4+2)</f>
        <v>1401002</v>
      </c>
      <c r="H1900" s="18">
        <f t="shared" si="89"/>
        <v>450</v>
      </c>
      <c r="L1900" s="18">
        <f>INDEX(章节关卡!$D$4:$AA$123,掉落填表!B1900-5000,(掉落填表!E1900-1)*4+4)*$Z$4</f>
        <v>450</v>
      </c>
      <c r="P1900" s="18">
        <f t="shared" si="87"/>
        <v>51010001</v>
      </c>
      <c r="Q1900" s="18" t="str">
        <f>G1900&amp;"#"&amp;H1900&amp;"#"&amp;VLOOKUP(G1900,章节关卡!$AN$3:$AO$36,2,FALSE)</f>
        <v>1401002#450#14</v>
      </c>
    </row>
    <row r="1901" spans="1:17" ht="17.100000000000001" customHeight="1" x14ac:dyDescent="0.2">
      <c r="A1901" s="14">
        <v>1898</v>
      </c>
      <c r="B1901" s="14">
        <v>5101</v>
      </c>
      <c r="C1901" s="14" t="s">
        <v>2879</v>
      </c>
      <c r="D1901" s="14" t="s">
        <v>968</v>
      </c>
      <c r="E1901" s="14">
        <v>2</v>
      </c>
      <c r="F1901" s="18">
        <f t="shared" si="88"/>
        <v>10000</v>
      </c>
      <c r="G1901" s="18">
        <f>INDEX(章节关卡!$D$4:$AA$123,掉落填表!B1901-5000,(掉落填表!E1901-1)*4+2)</f>
        <v>1401003</v>
      </c>
      <c r="H1901" s="18">
        <f t="shared" si="89"/>
        <v>120</v>
      </c>
      <c r="L1901" s="18">
        <f>INDEX(章节关卡!$D$4:$AA$123,掉落填表!B1901-5000,(掉落填表!E1901-1)*4+4)*$Z$4</f>
        <v>120</v>
      </c>
      <c r="P1901" s="18">
        <f t="shared" si="87"/>
        <v>51010002</v>
      </c>
      <c r="Q1901" s="18" t="str">
        <f>G1901&amp;"#"&amp;H1901&amp;"#"&amp;VLOOKUP(G1901,章节关卡!$AN$3:$AO$36,2,FALSE)</f>
        <v>1401003#120#14</v>
      </c>
    </row>
    <row r="1902" spans="1:17" ht="17.100000000000001" customHeight="1" x14ac:dyDescent="0.2">
      <c r="A1902" s="14">
        <v>1899</v>
      </c>
      <c r="B1902" s="14">
        <v>5101</v>
      </c>
      <c r="C1902" s="14" t="s">
        <v>2880</v>
      </c>
      <c r="D1902" s="14" t="s">
        <v>968</v>
      </c>
      <c r="E1902" s="14">
        <v>3</v>
      </c>
      <c r="F1902" s="18">
        <f t="shared" si="88"/>
        <v>10000</v>
      </c>
      <c r="G1902" s="18">
        <f>INDEX(章节关卡!$D$4:$AA$123,掉落填表!B1902-5000,(掉落填表!E1902-1)*4+2)</f>
        <v>1603006</v>
      </c>
      <c r="H1902" s="18">
        <f t="shared" si="89"/>
        <v>10</v>
      </c>
      <c r="L1902" s="18">
        <f>INDEX(章节关卡!$D$4:$AA$123,掉落填表!B1902-5000,(掉落填表!E1902-1)*4+4)*$Z$4</f>
        <v>10</v>
      </c>
      <c r="P1902" s="18">
        <f t="shared" si="87"/>
        <v>51010003</v>
      </c>
      <c r="Q1902" s="18" t="str">
        <f>G1902&amp;"#"&amp;H1902&amp;"#"&amp;VLOOKUP(G1902,章节关卡!$AN$3:$AO$36,2,FALSE)</f>
        <v>1603006#10#16</v>
      </c>
    </row>
    <row r="1903" spans="1:17" ht="17.100000000000001" customHeight="1" x14ac:dyDescent="0.2">
      <c r="A1903" s="14">
        <v>1900</v>
      </c>
      <c r="B1903" s="14">
        <v>5101</v>
      </c>
      <c r="C1903" s="14" t="s">
        <v>2881</v>
      </c>
      <c r="D1903" s="14" t="s">
        <v>968</v>
      </c>
      <c r="E1903" s="14">
        <v>4</v>
      </c>
      <c r="F1903" s="18">
        <f t="shared" si="88"/>
        <v>10000</v>
      </c>
      <c r="G1903" s="18">
        <f>INDEX(章节关卡!$D$4:$AA$123,掉落填表!B1903-5000,(掉落填表!E1903-1)*4+2)</f>
        <v>1603008</v>
      </c>
      <c r="H1903" s="18">
        <f t="shared" si="89"/>
        <v>1</v>
      </c>
      <c r="L1903" s="18">
        <f>INDEX(章节关卡!$D$4:$AA$123,掉落填表!B1903-5000,(掉落填表!E1903-1)*4+4)*$Z$4</f>
        <v>1</v>
      </c>
      <c r="P1903" s="18">
        <f t="shared" si="87"/>
        <v>51010004</v>
      </c>
      <c r="Q1903" s="18" t="str">
        <f>G1903&amp;"#"&amp;H1903&amp;"#"&amp;VLOOKUP(G1903,章节关卡!$AN$3:$AO$36,2,FALSE)</f>
        <v>1603008#1#16</v>
      </c>
    </row>
    <row r="1904" spans="1:17" ht="17.100000000000001" customHeight="1" x14ac:dyDescent="0.2">
      <c r="A1904" s="14">
        <v>1901</v>
      </c>
      <c r="B1904" s="14">
        <v>5101</v>
      </c>
      <c r="C1904" s="14" t="s">
        <v>2882</v>
      </c>
      <c r="D1904" s="14" t="s">
        <v>968</v>
      </c>
      <c r="E1904" s="14">
        <v>5</v>
      </c>
      <c r="F1904" s="18">
        <f t="shared" si="88"/>
        <v>1000</v>
      </c>
      <c r="G1904" s="18">
        <f>INDEX(章节关卡!$D$4:$AA$123,掉落填表!B1904-5000,(掉落填表!E1904-1)*4+2)</f>
        <v>1603018</v>
      </c>
      <c r="H1904" s="18">
        <f t="shared" si="89"/>
        <v>1</v>
      </c>
      <c r="L1904" s="18">
        <f>INDEX(章节关卡!$D$4:$AA$123,掉落填表!B1904-5000,(掉落填表!E1904-1)*4+4)*$Z$4</f>
        <v>0.1</v>
      </c>
      <c r="P1904" s="18">
        <f t="shared" si="87"/>
        <v>51010005</v>
      </c>
      <c r="Q1904" s="18" t="str">
        <f>G1904&amp;"#"&amp;H1904&amp;"#"&amp;VLOOKUP(G1904,章节关卡!$AN$3:$AO$36,2,FALSE)</f>
        <v>1603018#1#16</v>
      </c>
    </row>
    <row r="1905" spans="1:17" ht="17.100000000000001" customHeight="1" x14ac:dyDescent="0.2">
      <c r="A1905" s="14">
        <v>1902</v>
      </c>
      <c r="B1905" s="14">
        <v>5101</v>
      </c>
      <c r="C1905" s="14" t="s">
        <v>2883</v>
      </c>
      <c r="D1905" s="14" t="s">
        <v>968</v>
      </c>
      <c r="E1905" s="14">
        <v>6</v>
      </c>
      <c r="F1905" s="18">
        <f t="shared" si="88"/>
        <v>1000</v>
      </c>
      <c r="G1905" s="18">
        <f>INDEX(章节关卡!$D$4:$AA$123,掉落填表!B1905-5000,(掉落填表!E1905-1)*4+2)</f>
        <v>1603017</v>
      </c>
      <c r="H1905" s="18">
        <f t="shared" si="89"/>
        <v>1</v>
      </c>
      <c r="L1905" s="18">
        <f>INDEX(章节关卡!$D$4:$AA$123,掉落填表!B1905-5000,(掉落填表!E1905-1)*4+4)*$Z$4</f>
        <v>0.1</v>
      </c>
      <c r="P1905" s="18">
        <f t="shared" si="87"/>
        <v>51010006</v>
      </c>
      <c r="Q1905" s="18" t="str">
        <f>G1905&amp;"#"&amp;H1905&amp;"#"&amp;VLOOKUP(G1905,章节关卡!$AN$3:$AO$36,2,FALSE)</f>
        <v>1603017#1#16</v>
      </c>
    </row>
    <row r="1906" spans="1:17" ht="17.100000000000001" customHeight="1" x14ac:dyDescent="0.2">
      <c r="A1906" s="14">
        <v>1903</v>
      </c>
      <c r="B1906" s="14">
        <v>5102</v>
      </c>
      <c r="C1906" s="14" t="s">
        <v>2884</v>
      </c>
      <c r="D1906" s="14" t="s">
        <v>968</v>
      </c>
      <c r="E1906" s="14">
        <v>1</v>
      </c>
      <c r="F1906" s="18">
        <f t="shared" si="88"/>
        <v>10000</v>
      </c>
      <c r="G1906" s="18">
        <f>INDEX(章节关卡!$D$4:$AA$123,掉落填表!B1906-5000,(掉落填表!E1906-1)*4+2)</f>
        <v>1401002</v>
      </c>
      <c r="H1906" s="18">
        <f t="shared" si="89"/>
        <v>450</v>
      </c>
      <c r="L1906" s="18">
        <f>INDEX(章节关卡!$D$4:$AA$123,掉落填表!B1906-5000,(掉落填表!E1906-1)*4+4)*$Z$4</f>
        <v>450</v>
      </c>
      <c r="P1906" s="18">
        <f t="shared" si="87"/>
        <v>51020001</v>
      </c>
      <c r="Q1906" s="18" t="str">
        <f>G1906&amp;"#"&amp;H1906&amp;"#"&amp;VLOOKUP(G1906,章节关卡!$AN$3:$AO$36,2,FALSE)</f>
        <v>1401002#450#14</v>
      </c>
    </row>
    <row r="1907" spans="1:17" ht="17.100000000000001" customHeight="1" x14ac:dyDescent="0.2">
      <c r="A1907" s="14">
        <v>1904</v>
      </c>
      <c r="B1907" s="14">
        <v>5102</v>
      </c>
      <c r="C1907" s="14" t="s">
        <v>2885</v>
      </c>
      <c r="D1907" s="14" t="s">
        <v>968</v>
      </c>
      <c r="E1907" s="14">
        <v>2</v>
      </c>
      <c r="F1907" s="18">
        <f t="shared" si="88"/>
        <v>10000</v>
      </c>
      <c r="G1907" s="18">
        <f>INDEX(章节关卡!$D$4:$AA$123,掉落填表!B1907-5000,(掉落填表!E1907-1)*4+2)</f>
        <v>1401004</v>
      </c>
      <c r="H1907" s="18">
        <f t="shared" si="89"/>
        <v>120</v>
      </c>
      <c r="L1907" s="18">
        <f>INDEX(章节关卡!$D$4:$AA$123,掉落填表!B1907-5000,(掉落填表!E1907-1)*4+4)*$Z$4</f>
        <v>120</v>
      </c>
      <c r="P1907" s="18">
        <f t="shared" si="87"/>
        <v>51020002</v>
      </c>
      <c r="Q1907" s="18" t="str">
        <f>G1907&amp;"#"&amp;H1907&amp;"#"&amp;VLOOKUP(G1907,章节关卡!$AN$3:$AO$36,2,FALSE)</f>
        <v>1401004#120#14</v>
      </c>
    </row>
    <row r="1908" spans="1:17" ht="17.100000000000001" customHeight="1" x14ac:dyDescent="0.2">
      <c r="A1908" s="14">
        <v>1905</v>
      </c>
      <c r="B1908" s="14">
        <v>5102</v>
      </c>
      <c r="C1908" s="14" t="s">
        <v>2886</v>
      </c>
      <c r="D1908" s="14" t="s">
        <v>968</v>
      </c>
      <c r="E1908" s="14">
        <v>3</v>
      </c>
      <c r="F1908" s="18">
        <f t="shared" si="88"/>
        <v>10000</v>
      </c>
      <c r="G1908" s="18">
        <f>INDEX(章节关卡!$D$4:$AA$123,掉落填表!B1908-5000,(掉落填表!E1908-1)*4+2)</f>
        <v>1603003</v>
      </c>
      <c r="H1908" s="18">
        <f t="shared" si="89"/>
        <v>10</v>
      </c>
      <c r="L1908" s="18">
        <f>INDEX(章节关卡!$D$4:$AA$123,掉落填表!B1908-5000,(掉落填表!E1908-1)*4+4)*$Z$4</f>
        <v>10</v>
      </c>
      <c r="P1908" s="18">
        <f t="shared" si="87"/>
        <v>51020003</v>
      </c>
      <c r="Q1908" s="18" t="str">
        <f>G1908&amp;"#"&amp;H1908&amp;"#"&amp;VLOOKUP(G1908,章节关卡!$AN$3:$AO$36,2,FALSE)</f>
        <v>1603003#10#16</v>
      </c>
    </row>
    <row r="1909" spans="1:17" ht="17.100000000000001" customHeight="1" x14ac:dyDescent="0.2">
      <c r="A1909" s="14">
        <v>1906</v>
      </c>
      <c r="B1909" s="14">
        <v>5102</v>
      </c>
      <c r="C1909" s="14" t="s">
        <v>2887</v>
      </c>
      <c r="D1909" s="14" t="s">
        <v>968</v>
      </c>
      <c r="E1909" s="14">
        <v>4</v>
      </c>
      <c r="F1909" s="18">
        <f t="shared" si="88"/>
        <v>10000</v>
      </c>
      <c r="G1909" s="18">
        <f>INDEX(章节关卡!$D$4:$AA$123,掉落填表!B1909-5000,(掉落填表!E1909-1)*4+2)</f>
        <v>1603010</v>
      </c>
      <c r="H1909" s="18">
        <f t="shared" si="89"/>
        <v>1</v>
      </c>
      <c r="L1909" s="18">
        <f>INDEX(章节关卡!$D$4:$AA$123,掉落填表!B1909-5000,(掉落填表!E1909-1)*4+4)*$Z$4</f>
        <v>1</v>
      </c>
      <c r="P1909" s="18">
        <f t="shared" si="87"/>
        <v>51020004</v>
      </c>
      <c r="Q1909" s="18" t="str">
        <f>G1909&amp;"#"&amp;H1909&amp;"#"&amp;VLOOKUP(G1909,章节关卡!$AN$3:$AO$36,2,FALSE)</f>
        <v>1603010#1#16</v>
      </c>
    </row>
    <row r="1910" spans="1:17" ht="17.100000000000001" customHeight="1" x14ac:dyDescent="0.2">
      <c r="A1910" s="14">
        <v>1907</v>
      </c>
      <c r="B1910" s="14">
        <v>5102</v>
      </c>
      <c r="C1910" s="14" t="s">
        <v>2888</v>
      </c>
      <c r="D1910" s="14" t="s">
        <v>968</v>
      </c>
      <c r="E1910" s="14">
        <v>5</v>
      </c>
      <c r="F1910" s="18">
        <f t="shared" si="88"/>
        <v>1000</v>
      </c>
      <c r="G1910" s="18">
        <f>INDEX(章节关卡!$D$4:$AA$123,掉落填表!B1910-5000,(掉落填表!E1910-1)*4+2)</f>
        <v>1603019</v>
      </c>
      <c r="H1910" s="18">
        <f t="shared" si="89"/>
        <v>1</v>
      </c>
      <c r="L1910" s="18">
        <f>INDEX(章节关卡!$D$4:$AA$123,掉落填表!B1910-5000,(掉落填表!E1910-1)*4+4)*$Z$4</f>
        <v>0.1</v>
      </c>
      <c r="P1910" s="18">
        <f t="shared" si="87"/>
        <v>51020005</v>
      </c>
      <c r="Q1910" s="18" t="str">
        <f>G1910&amp;"#"&amp;H1910&amp;"#"&amp;VLOOKUP(G1910,章节关卡!$AN$3:$AO$36,2,FALSE)</f>
        <v>1603019#1#16</v>
      </c>
    </row>
    <row r="1911" spans="1:17" ht="17.100000000000001" customHeight="1" x14ac:dyDescent="0.2">
      <c r="A1911" s="14">
        <v>1908</v>
      </c>
      <c r="B1911" s="14">
        <v>5102</v>
      </c>
      <c r="C1911" s="14" t="s">
        <v>2889</v>
      </c>
      <c r="D1911" s="14" t="s">
        <v>968</v>
      </c>
      <c r="E1911" s="14">
        <v>6</v>
      </c>
      <c r="F1911" s="18">
        <f t="shared" si="88"/>
        <v>1000</v>
      </c>
      <c r="G1911" s="18">
        <f>INDEX(章节关卡!$D$4:$AA$123,掉落填表!B1911-5000,(掉落填表!E1911-1)*4+2)</f>
        <v>1603017</v>
      </c>
      <c r="H1911" s="18">
        <f t="shared" si="89"/>
        <v>1</v>
      </c>
      <c r="L1911" s="18">
        <f>INDEX(章节关卡!$D$4:$AA$123,掉落填表!B1911-5000,(掉落填表!E1911-1)*4+4)*$Z$4</f>
        <v>0.1</v>
      </c>
      <c r="P1911" s="18">
        <f t="shared" si="87"/>
        <v>51020006</v>
      </c>
      <c r="Q1911" s="18" t="str">
        <f>G1911&amp;"#"&amp;H1911&amp;"#"&amp;VLOOKUP(G1911,章节关卡!$AN$3:$AO$36,2,FALSE)</f>
        <v>1603017#1#16</v>
      </c>
    </row>
    <row r="1912" spans="1:17" ht="17.100000000000001" customHeight="1" x14ac:dyDescent="0.2">
      <c r="A1912" s="14">
        <v>1909</v>
      </c>
      <c r="B1912" s="14">
        <v>5103</v>
      </c>
      <c r="C1912" s="14" t="s">
        <v>2890</v>
      </c>
      <c r="D1912" s="14" t="s">
        <v>968</v>
      </c>
      <c r="E1912" s="14">
        <v>1</v>
      </c>
      <c r="F1912" s="18">
        <f t="shared" si="88"/>
        <v>10000</v>
      </c>
      <c r="G1912" s="18">
        <f>INDEX(章节关卡!$D$4:$AA$123,掉落填表!B1912-5000,(掉落填表!E1912-1)*4+2)</f>
        <v>1401002</v>
      </c>
      <c r="H1912" s="18">
        <f t="shared" si="89"/>
        <v>450</v>
      </c>
      <c r="L1912" s="18">
        <f>INDEX(章节关卡!$D$4:$AA$123,掉落填表!B1912-5000,(掉落填表!E1912-1)*4+4)*$Z$4</f>
        <v>450</v>
      </c>
      <c r="P1912" s="18">
        <f t="shared" si="87"/>
        <v>51030001</v>
      </c>
      <c r="Q1912" s="18" t="str">
        <f>G1912&amp;"#"&amp;H1912&amp;"#"&amp;VLOOKUP(G1912,章节关卡!$AN$3:$AO$36,2,FALSE)</f>
        <v>1401002#450#14</v>
      </c>
    </row>
    <row r="1913" spans="1:17" ht="17.100000000000001" customHeight="1" x14ac:dyDescent="0.2">
      <c r="A1913" s="14">
        <v>1910</v>
      </c>
      <c r="B1913" s="14">
        <v>5103</v>
      </c>
      <c r="C1913" s="14" t="s">
        <v>2891</v>
      </c>
      <c r="D1913" s="14" t="s">
        <v>968</v>
      </c>
      <c r="E1913" s="14">
        <v>2</v>
      </c>
      <c r="F1913" s="18">
        <f t="shared" si="88"/>
        <v>10000</v>
      </c>
      <c r="G1913" s="18">
        <f>INDEX(章节关卡!$D$4:$AA$123,掉落填表!B1913-5000,(掉落填表!E1913-1)*4+2)</f>
        <v>1603006</v>
      </c>
      <c r="H1913" s="18">
        <f t="shared" si="89"/>
        <v>10</v>
      </c>
      <c r="L1913" s="18">
        <f>INDEX(章节关卡!$D$4:$AA$123,掉落填表!B1913-5000,(掉落填表!E1913-1)*4+4)*$Z$4</f>
        <v>10</v>
      </c>
      <c r="P1913" s="18">
        <f t="shared" si="87"/>
        <v>51030002</v>
      </c>
      <c r="Q1913" s="18" t="str">
        <f>G1913&amp;"#"&amp;H1913&amp;"#"&amp;VLOOKUP(G1913,章节关卡!$AN$3:$AO$36,2,FALSE)</f>
        <v>1603006#10#16</v>
      </c>
    </row>
    <row r="1914" spans="1:17" ht="17.100000000000001" customHeight="1" x14ac:dyDescent="0.2">
      <c r="A1914" s="14">
        <v>1911</v>
      </c>
      <c r="B1914" s="14">
        <v>5103</v>
      </c>
      <c r="C1914" s="14" t="s">
        <v>2892</v>
      </c>
      <c r="D1914" s="14" t="s">
        <v>968</v>
      </c>
      <c r="E1914" s="14">
        <v>3</v>
      </c>
      <c r="F1914" s="18">
        <f t="shared" si="88"/>
        <v>10000</v>
      </c>
      <c r="G1914" s="18">
        <f>INDEX(章节关卡!$D$4:$AA$123,掉落填表!B1914-5000,(掉落填表!E1914-1)*4+2)</f>
        <v>1603006</v>
      </c>
      <c r="H1914" s="18">
        <f t="shared" si="89"/>
        <v>10</v>
      </c>
      <c r="L1914" s="18">
        <f>INDEX(章节关卡!$D$4:$AA$123,掉落填表!B1914-5000,(掉落填表!E1914-1)*4+4)*$Z$4</f>
        <v>10</v>
      </c>
      <c r="P1914" s="18">
        <f t="shared" si="87"/>
        <v>51030003</v>
      </c>
      <c r="Q1914" s="18" t="str">
        <f>G1914&amp;"#"&amp;H1914&amp;"#"&amp;VLOOKUP(G1914,章节关卡!$AN$3:$AO$36,2,FALSE)</f>
        <v>1603006#10#16</v>
      </c>
    </row>
    <row r="1915" spans="1:17" ht="17.100000000000001" customHeight="1" x14ac:dyDescent="0.2">
      <c r="A1915" s="14">
        <v>1912</v>
      </c>
      <c r="B1915" s="14">
        <v>5103</v>
      </c>
      <c r="C1915" s="14" t="s">
        <v>2893</v>
      </c>
      <c r="D1915" s="14" t="s">
        <v>968</v>
      </c>
      <c r="E1915" s="14">
        <v>4</v>
      </c>
      <c r="F1915" s="18">
        <f t="shared" si="88"/>
        <v>10000</v>
      </c>
      <c r="G1915" s="18">
        <f>INDEX(章节关卡!$D$4:$AA$123,掉落填表!B1915-5000,(掉落填表!E1915-1)*4+2)</f>
        <v>1603016</v>
      </c>
      <c r="H1915" s="18">
        <f t="shared" si="89"/>
        <v>1</v>
      </c>
      <c r="L1915" s="18">
        <f>INDEX(章节关卡!$D$4:$AA$123,掉落填表!B1915-5000,(掉落填表!E1915-1)*4+4)*$Z$4</f>
        <v>1</v>
      </c>
      <c r="P1915" s="18">
        <f t="shared" si="87"/>
        <v>51030004</v>
      </c>
      <c r="Q1915" s="18" t="str">
        <f>G1915&amp;"#"&amp;H1915&amp;"#"&amp;VLOOKUP(G1915,章节关卡!$AN$3:$AO$36,2,FALSE)</f>
        <v>1603016#1#16</v>
      </c>
    </row>
    <row r="1916" spans="1:17" ht="17.100000000000001" customHeight="1" x14ac:dyDescent="0.2">
      <c r="A1916" s="14">
        <v>1913</v>
      </c>
      <c r="B1916" s="14">
        <v>5103</v>
      </c>
      <c r="C1916" s="14" t="s">
        <v>2894</v>
      </c>
      <c r="D1916" s="14" t="s">
        <v>968</v>
      </c>
      <c r="E1916" s="14">
        <v>5</v>
      </c>
      <c r="F1916" s="18">
        <f t="shared" si="88"/>
        <v>1000</v>
      </c>
      <c r="G1916" s="18">
        <f>INDEX(章节关卡!$D$4:$AA$123,掉落填表!B1916-5000,(掉落填表!E1916-1)*4+2)</f>
        <v>1603020</v>
      </c>
      <c r="H1916" s="18">
        <f t="shared" si="89"/>
        <v>1</v>
      </c>
      <c r="L1916" s="18">
        <f>INDEX(章节关卡!$D$4:$AA$123,掉落填表!B1916-5000,(掉落填表!E1916-1)*4+4)*$Z$4</f>
        <v>0.1</v>
      </c>
      <c r="P1916" s="18">
        <f t="shared" si="87"/>
        <v>51030005</v>
      </c>
      <c r="Q1916" s="18" t="str">
        <f>G1916&amp;"#"&amp;H1916&amp;"#"&amp;VLOOKUP(G1916,章节关卡!$AN$3:$AO$36,2,FALSE)</f>
        <v>1603020#1#16</v>
      </c>
    </row>
    <row r="1917" spans="1:17" ht="17.100000000000001" customHeight="1" x14ac:dyDescent="0.2">
      <c r="A1917" s="14">
        <v>1914</v>
      </c>
      <c r="B1917" s="14">
        <v>5103</v>
      </c>
      <c r="C1917" s="14" t="s">
        <v>2895</v>
      </c>
      <c r="D1917" s="14" t="s">
        <v>968</v>
      </c>
      <c r="E1917" s="14">
        <v>6</v>
      </c>
      <c r="F1917" s="18">
        <f t="shared" si="88"/>
        <v>1000</v>
      </c>
      <c r="G1917" s="18">
        <f>INDEX(章节关卡!$D$4:$AA$123,掉落填表!B1917-5000,(掉落填表!E1917-1)*4+2)</f>
        <v>1603017</v>
      </c>
      <c r="H1917" s="18">
        <f t="shared" si="89"/>
        <v>1</v>
      </c>
      <c r="L1917" s="18">
        <f>INDEX(章节关卡!$D$4:$AA$123,掉落填表!B1917-5000,(掉落填表!E1917-1)*4+4)*$Z$4</f>
        <v>0.1</v>
      </c>
      <c r="P1917" s="18">
        <f t="shared" si="87"/>
        <v>51030006</v>
      </c>
      <c r="Q1917" s="18" t="str">
        <f>G1917&amp;"#"&amp;H1917&amp;"#"&amp;VLOOKUP(G1917,章节关卡!$AN$3:$AO$36,2,FALSE)</f>
        <v>1603017#1#16</v>
      </c>
    </row>
    <row r="1918" spans="1:17" ht="17.100000000000001" customHeight="1" x14ac:dyDescent="0.2">
      <c r="A1918" s="14">
        <v>1915</v>
      </c>
      <c r="B1918" s="14">
        <v>5104</v>
      </c>
      <c r="C1918" s="14" t="s">
        <v>2896</v>
      </c>
      <c r="D1918" s="14" t="s">
        <v>968</v>
      </c>
      <c r="E1918" s="14">
        <v>1</v>
      </c>
      <c r="F1918" s="18">
        <f t="shared" si="88"/>
        <v>10000</v>
      </c>
      <c r="G1918" s="18">
        <f>INDEX(章节关卡!$D$4:$AA$123,掉落填表!B1918-5000,(掉落填表!E1918-1)*4+2)</f>
        <v>1401002</v>
      </c>
      <c r="H1918" s="18">
        <f t="shared" si="89"/>
        <v>450</v>
      </c>
      <c r="L1918" s="18">
        <f>INDEX(章节关卡!$D$4:$AA$123,掉落填表!B1918-5000,(掉落填表!E1918-1)*4+4)*$Z$4</f>
        <v>450</v>
      </c>
      <c r="P1918" s="18">
        <f t="shared" si="87"/>
        <v>51040001</v>
      </c>
      <c r="Q1918" s="18" t="str">
        <f>G1918&amp;"#"&amp;H1918&amp;"#"&amp;VLOOKUP(G1918,章节关卡!$AN$3:$AO$36,2,FALSE)</f>
        <v>1401002#450#14</v>
      </c>
    </row>
    <row r="1919" spans="1:17" ht="17.100000000000001" customHeight="1" x14ac:dyDescent="0.2">
      <c r="A1919" s="14">
        <v>1916</v>
      </c>
      <c r="B1919" s="14">
        <v>5104</v>
      </c>
      <c r="C1919" s="14" t="s">
        <v>2897</v>
      </c>
      <c r="D1919" s="14" t="s">
        <v>968</v>
      </c>
      <c r="E1919" s="14">
        <v>2</v>
      </c>
      <c r="F1919" s="18">
        <f t="shared" si="88"/>
        <v>10000</v>
      </c>
      <c r="G1919" s="18">
        <f>INDEX(章节关卡!$D$4:$AA$123,掉落填表!B1919-5000,(掉落填表!E1919-1)*4+2)</f>
        <v>1401004</v>
      </c>
      <c r="H1919" s="18">
        <f t="shared" si="89"/>
        <v>120</v>
      </c>
      <c r="L1919" s="18">
        <f>INDEX(章节关卡!$D$4:$AA$123,掉落填表!B1919-5000,(掉落填表!E1919-1)*4+4)*$Z$4</f>
        <v>120</v>
      </c>
      <c r="P1919" s="18">
        <f t="shared" si="87"/>
        <v>51040002</v>
      </c>
      <c r="Q1919" s="18" t="str">
        <f>G1919&amp;"#"&amp;H1919&amp;"#"&amp;VLOOKUP(G1919,章节关卡!$AN$3:$AO$36,2,FALSE)</f>
        <v>1401004#120#14</v>
      </c>
    </row>
    <row r="1920" spans="1:17" ht="17.100000000000001" customHeight="1" x14ac:dyDescent="0.2">
      <c r="A1920" s="14">
        <v>1917</v>
      </c>
      <c r="B1920" s="14">
        <v>5104</v>
      </c>
      <c r="C1920" s="14" t="s">
        <v>2898</v>
      </c>
      <c r="D1920" s="14" t="s">
        <v>968</v>
      </c>
      <c r="E1920" s="14">
        <v>3</v>
      </c>
      <c r="F1920" s="18">
        <f t="shared" si="88"/>
        <v>10000</v>
      </c>
      <c r="G1920" s="18">
        <f>INDEX(章节关卡!$D$4:$AA$123,掉落填表!B1920-5000,(掉落填表!E1920-1)*4+2)</f>
        <v>1401003</v>
      </c>
      <c r="H1920" s="18">
        <f t="shared" si="89"/>
        <v>120</v>
      </c>
      <c r="L1920" s="18">
        <f>INDEX(章节关卡!$D$4:$AA$123,掉落填表!B1920-5000,(掉落填表!E1920-1)*4+4)*$Z$4</f>
        <v>120</v>
      </c>
      <c r="P1920" s="18">
        <f t="shared" si="87"/>
        <v>51040003</v>
      </c>
      <c r="Q1920" s="18" t="str">
        <f>G1920&amp;"#"&amp;H1920&amp;"#"&amp;VLOOKUP(G1920,章节关卡!$AN$3:$AO$36,2,FALSE)</f>
        <v>1401003#120#14</v>
      </c>
    </row>
    <row r="1921" spans="1:17" ht="17.100000000000001" customHeight="1" x14ac:dyDescent="0.2">
      <c r="A1921" s="14">
        <v>1918</v>
      </c>
      <c r="B1921" s="14">
        <v>5104</v>
      </c>
      <c r="C1921" s="14" t="s">
        <v>2899</v>
      </c>
      <c r="D1921" s="14" t="s">
        <v>968</v>
      </c>
      <c r="E1921" s="14">
        <v>4</v>
      </c>
      <c r="F1921" s="18">
        <f t="shared" si="88"/>
        <v>10000</v>
      </c>
      <c r="G1921" s="18">
        <f>INDEX(章节关卡!$D$4:$AA$123,掉落填表!B1921-5000,(掉落填表!E1921-1)*4+2)</f>
        <v>1603014</v>
      </c>
      <c r="H1921" s="18">
        <f t="shared" si="89"/>
        <v>1</v>
      </c>
      <c r="L1921" s="18">
        <f>INDEX(章节关卡!$D$4:$AA$123,掉落填表!B1921-5000,(掉落填表!E1921-1)*4+4)*$Z$4</f>
        <v>1</v>
      </c>
      <c r="P1921" s="18">
        <f t="shared" si="87"/>
        <v>51040004</v>
      </c>
      <c r="Q1921" s="18" t="str">
        <f>G1921&amp;"#"&amp;H1921&amp;"#"&amp;VLOOKUP(G1921,章节关卡!$AN$3:$AO$36,2,FALSE)</f>
        <v>1603014#1#16</v>
      </c>
    </row>
    <row r="1922" spans="1:17" ht="17.100000000000001" customHeight="1" x14ac:dyDescent="0.2">
      <c r="A1922" s="14">
        <v>1919</v>
      </c>
      <c r="B1922" s="14">
        <v>5104</v>
      </c>
      <c r="C1922" s="14" t="s">
        <v>2900</v>
      </c>
      <c r="D1922" s="14" t="s">
        <v>968</v>
      </c>
      <c r="E1922" s="14">
        <v>5</v>
      </c>
      <c r="F1922" s="18">
        <f t="shared" si="88"/>
        <v>1000</v>
      </c>
      <c r="G1922" s="18">
        <f>INDEX(章节关卡!$D$4:$AA$123,掉落填表!B1922-5000,(掉落填表!E1922-1)*4+2)</f>
        <v>1603021</v>
      </c>
      <c r="H1922" s="18">
        <f t="shared" si="89"/>
        <v>1</v>
      </c>
      <c r="L1922" s="18">
        <f>INDEX(章节关卡!$D$4:$AA$123,掉落填表!B1922-5000,(掉落填表!E1922-1)*4+4)*$Z$4</f>
        <v>0.1</v>
      </c>
      <c r="P1922" s="18">
        <f t="shared" si="87"/>
        <v>51040005</v>
      </c>
      <c r="Q1922" s="18" t="str">
        <f>G1922&amp;"#"&amp;H1922&amp;"#"&amp;VLOOKUP(G1922,章节关卡!$AN$3:$AO$36,2,FALSE)</f>
        <v>1603021#1#16</v>
      </c>
    </row>
    <row r="1923" spans="1:17" ht="17.100000000000001" customHeight="1" x14ac:dyDescent="0.2">
      <c r="A1923" s="14">
        <v>1920</v>
      </c>
      <c r="B1923" s="14">
        <v>5104</v>
      </c>
      <c r="C1923" s="14" t="s">
        <v>2901</v>
      </c>
      <c r="D1923" s="14" t="s">
        <v>968</v>
      </c>
      <c r="E1923" s="14">
        <v>6</v>
      </c>
      <c r="F1923" s="18">
        <f t="shared" si="88"/>
        <v>1000</v>
      </c>
      <c r="G1923" s="18">
        <f>INDEX(章节关卡!$D$4:$AA$123,掉落填表!B1923-5000,(掉落填表!E1923-1)*4+2)</f>
        <v>1603017</v>
      </c>
      <c r="H1923" s="18">
        <f t="shared" si="89"/>
        <v>1</v>
      </c>
      <c r="L1923" s="18">
        <f>INDEX(章节关卡!$D$4:$AA$123,掉落填表!B1923-5000,(掉落填表!E1923-1)*4+4)*$Z$4</f>
        <v>0.1</v>
      </c>
      <c r="P1923" s="18">
        <f t="shared" si="87"/>
        <v>51040006</v>
      </c>
      <c r="Q1923" s="18" t="str">
        <f>G1923&amp;"#"&amp;H1923&amp;"#"&amp;VLOOKUP(G1923,章节关卡!$AN$3:$AO$36,2,FALSE)</f>
        <v>1603017#1#16</v>
      </c>
    </row>
    <row r="1924" spans="1:17" ht="17.100000000000001" customHeight="1" x14ac:dyDescent="0.2">
      <c r="A1924" s="14">
        <v>1921</v>
      </c>
      <c r="B1924" s="14">
        <v>5105</v>
      </c>
      <c r="C1924" s="14" t="s">
        <v>2902</v>
      </c>
      <c r="D1924" s="14" t="s">
        <v>968</v>
      </c>
      <c r="E1924" s="14">
        <v>1</v>
      </c>
      <c r="F1924" s="18">
        <f t="shared" si="88"/>
        <v>10000</v>
      </c>
      <c r="G1924" s="18">
        <f>INDEX(章节关卡!$D$4:$AA$123,掉落填表!B1924-5000,(掉落填表!E1924-1)*4+2)</f>
        <v>1401002</v>
      </c>
      <c r="H1924" s="18">
        <f t="shared" si="89"/>
        <v>450</v>
      </c>
      <c r="L1924" s="18">
        <f>INDEX(章节关卡!$D$4:$AA$123,掉落填表!B1924-5000,(掉落填表!E1924-1)*4+4)*$Z$4</f>
        <v>450</v>
      </c>
      <c r="P1924" s="18">
        <f t="shared" ref="P1924:P1987" si="90">B1924*10000+E1924</f>
        <v>51050001</v>
      </c>
      <c r="Q1924" s="18" t="str">
        <f>G1924&amp;"#"&amp;H1924&amp;"#"&amp;VLOOKUP(G1924,章节关卡!$AN$3:$AO$36,2,FALSE)</f>
        <v>1401002#450#14</v>
      </c>
    </row>
    <row r="1925" spans="1:17" ht="17.100000000000001" customHeight="1" x14ac:dyDescent="0.2">
      <c r="A1925" s="14">
        <v>1922</v>
      </c>
      <c r="B1925" s="14">
        <v>5105</v>
      </c>
      <c r="C1925" s="14" t="s">
        <v>2903</v>
      </c>
      <c r="D1925" s="14" t="s">
        <v>968</v>
      </c>
      <c r="E1925" s="14">
        <v>2</v>
      </c>
      <c r="F1925" s="18">
        <f t="shared" ref="F1925:F1988" si="91">IF(L1925&lt;1,INT(L1925*10000),10000)</f>
        <v>10000</v>
      </c>
      <c r="G1925" s="18">
        <f>INDEX(章节关卡!$D$4:$AA$123,掉落填表!B1925-5000,(掉落填表!E1925-1)*4+2)</f>
        <v>1603003</v>
      </c>
      <c r="H1925" s="18">
        <f t="shared" ref="H1925:H1988" si="92">IF(F1925&lt;10000,1,INT(L1925))</f>
        <v>10</v>
      </c>
      <c r="L1925" s="18">
        <f>INDEX(章节关卡!$D$4:$AA$123,掉落填表!B1925-5000,(掉落填表!E1925-1)*4+4)*$Z$4</f>
        <v>10</v>
      </c>
      <c r="P1925" s="18">
        <f t="shared" si="90"/>
        <v>51050002</v>
      </c>
      <c r="Q1925" s="18" t="str">
        <f>G1925&amp;"#"&amp;H1925&amp;"#"&amp;VLOOKUP(G1925,章节关卡!$AN$3:$AO$36,2,FALSE)</f>
        <v>1603003#10#16</v>
      </c>
    </row>
    <row r="1926" spans="1:17" ht="17.100000000000001" customHeight="1" x14ac:dyDescent="0.2">
      <c r="A1926" s="14">
        <v>1923</v>
      </c>
      <c r="B1926" s="14">
        <v>5105</v>
      </c>
      <c r="C1926" s="14" t="s">
        <v>2904</v>
      </c>
      <c r="D1926" s="14" t="s">
        <v>968</v>
      </c>
      <c r="E1926" s="14">
        <v>3</v>
      </c>
      <c r="F1926" s="18">
        <f t="shared" si="91"/>
        <v>10000</v>
      </c>
      <c r="G1926" s="18">
        <f>INDEX(章节关卡!$D$4:$AA$123,掉落填表!B1926-5000,(掉落填表!E1926-1)*4+2)</f>
        <v>1603006</v>
      </c>
      <c r="H1926" s="18">
        <f t="shared" si="92"/>
        <v>10</v>
      </c>
      <c r="L1926" s="18">
        <f>INDEX(章节关卡!$D$4:$AA$123,掉落填表!B1926-5000,(掉落填表!E1926-1)*4+4)*$Z$4</f>
        <v>10</v>
      </c>
      <c r="P1926" s="18">
        <f t="shared" si="90"/>
        <v>51050003</v>
      </c>
      <c r="Q1926" s="18" t="str">
        <f>G1926&amp;"#"&amp;H1926&amp;"#"&amp;VLOOKUP(G1926,章节关卡!$AN$3:$AO$36,2,FALSE)</f>
        <v>1603006#10#16</v>
      </c>
    </row>
    <row r="1927" spans="1:17" ht="17.100000000000001" customHeight="1" x14ac:dyDescent="0.2">
      <c r="A1927" s="14">
        <v>1924</v>
      </c>
      <c r="B1927" s="14">
        <v>5105</v>
      </c>
      <c r="C1927" s="14" t="s">
        <v>2905</v>
      </c>
      <c r="D1927" s="14" t="s">
        <v>968</v>
      </c>
      <c r="E1927" s="14">
        <v>4</v>
      </c>
      <c r="F1927" s="18">
        <f t="shared" si="91"/>
        <v>10000</v>
      </c>
      <c r="G1927" s="18">
        <f>INDEX(章节关卡!$D$4:$AA$123,掉落填表!B1927-5000,(掉落填表!E1927-1)*4+2)</f>
        <v>1603012</v>
      </c>
      <c r="H1927" s="18">
        <f t="shared" si="92"/>
        <v>1</v>
      </c>
      <c r="L1927" s="18">
        <f>INDEX(章节关卡!$D$4:$AA$123,掉落填表!B1927-5000,(掉落填表!E1927-1)*4+4)*$Z$4</f>
        <v>1</v>
      </c>
      <c r="P1927" s="18">
        <f t="shared" si="90"/>
        <v>51050004</v>
      </c>
      <c r="Q1927" s="18" t="str">
        <f>G1927&amp;"#"&amp;H1927&amp;"#"&amp;VLOOKUP(G1927,章节关卡!$AN$3:$AO$36,2,FALSE)</f>
        <v>1603012#1#16</v>
      </c>
    </row>
    <row r="1928" spans="1:17" ht="17.100000000000001" customHeight="1" x14ac:dyDescent="0.2">
      <c r="A1928" s="14">
        <v>1925</v>
      </c>
      <c r="B1928" s="14">
        <v>5105</v>
      </c>
      <c r="C1928" s="14" t="s">
        <v>2906</v>
      </c>
      <c r="D1928" s="14" t="s">
        <v>968</v>
      </c>
      <c r="E1928" s="14">
        <v>5</v>
      </c>
      <c r="F1928" s="18">
        <f t="shared" si="91"/>
        <v>1000</v>
      </c>
      <c r="G1928" s="18">
        <f>INDEX(章节关卡!$D$4:$AA$123,掉落填表!B1928-5000,(掉落填表!E1928-1)*4+2)</f>
        <v>1603022</v>
      </c>
      <c r="H1928" s="18">
        <f t="shared" si="92"/>
        <v>1</v>
      </c>
      <c r="L1928" s="18">
        <f>INDEX(章节关卡!$D$4:$AA$123,掉落填表!B1928-5000,(掉落填表!E1928-1)*4+4)*$Z$4</f>
        <v>0.1</v>
      </c>
      <c r="P1928" s="18">
        <f t="shared" si="90"/>
        <v>51050005</v>
      </c>
      <c r="Q1928" s="18" t="str">
        <f>G1928&amp;"#"&amp;H1928&amp;"#"&amp;VLOOKUP(G1928,章节关卡!$AN$3:$AO$36,2,FALSE)</f>
        <v>1603022#1#16</v>
      </c>
    </row>
    <row r="1929" spans="1:17" ht="17.100000000000001" customHeight="1" x14ac:dyDescent="0.2">
      <c r="A1929" s="14">
        <v>1926</v>
      </c>
      <c r="B1929" s="14">
        <v>5105</v>
      </c>
      <c r="C1929" s="14" t="s">
        <v>2907</v>
      </c>
      <c r="D1929" s="14" t="s">
        <v>968</v>
      </c>
      <c r="E1929" s="14">
        <v>6</v>
      </c>
      <c r="F1929" s="18">
        <f t="shared" si="91"/>
        <v>1000</v>
      </c>
      <c r="G1929" s="18">
        <f>INDEX(章节关卡!$D$4:$AA$123,掉落填表!B1929-5000,(掉落填表!E1929-1)*4+2)</f>
        <v>1603017</v>
      </c>
      <c r="H1929" s="18">
        <f t="shared" si="92"/>
        <v>1</v>
      </c>
      <c r="L1929" s="18">
        <f>INDEX(章节关卡!$D$4:$AA$123,掉落填表!B1929-5000,(掉落填表!E1929-1)*4+4)*$Z$4</f>
        <v>0.1</v>
      </c>
      <c r="P1929" s="18">
        <f t="shared" si="90"/>
        <v>51050006</v>
      </c>
      <c r="Q1929" s="18" t="str">
        <f>G1929&amp;"#"&amp;H1929&amp;"#"&amp;VLOOKUP(G1929,章节关卡!$AN$3:$AO$36,2,FALSE)</f>
        <v>1603017#1#16</v>
      </c>
    </row>
    <row r="1930" spans="1:17" ht="17.100000000000001" customHeight="1" x14ac:dyDescent="0.2">
      <c r="A1930" s="14">
        <v>1927</v>
      </c>
      <c r="B1930" s="14">
        <v>5106</v>
      </c>
      <c r="C1930" s="14" t="s">
        <v>2908</v>
      </c>
      <c r="D1930" s="14" t="s">
        <v>968</v>
      </c>
      <c r="E1930" s="14">
        <v>1</v>
      </c>
      <c r="F1930" s="18">
        <f t="shared" si="91"/>
        <v>10000</v>
      </c>
      <c r="G1930" s="18">
        <f>INDEX(章节关卡!$D$4:$AA$123,掉落填表!B1930-5000,(掉落填表!E1930-1)*4+2)</f>
        <v>1401002</v>
      </c>
      <c r="H1930" s="18">
        <f t="shared" si="92"/>
        <v>500</v>
      </c>
      <c r="L1930" s="18">
        <f>INDEX(章节关卡!$D$4:$AA$123,掉落填表!B1930-5000,(掉落填表!E1930-1)*4+4)*$Z$4</f>
        <v>500</v>
      </c>
      <c r="P1930" s="18">
        <f t="shared" si="90"/>
        <v>51060001</v>
      </c>
      <c r="Q1930" s="18" t="str">
        <f>G1930&amp;"#"&amp;H1930&amp;"#"&amp;VLOOKUP(G1930,章节关卡!$AN$3:$AO$36,2,FALSE)</f>
        <v>1401002#500#14</v>
      </c>
    </row>
    <row r="1931" spans="1:17" ht="17.100000000000001" customHeight="1" x14ac:dyDescent="0.2">
      <c r="A1931" s="14">
        <v>1928</v>
      </c>
      <c r="B1931" s="14">
        <v>5106</v>
      </c>
      <c r="C1931" s="14" t="s">
        <v>2909</v>
      </c>
      <c r="D1931" s="14" t="s">
        <v>968</v>
      </c>
      <c r="E1931" s="14">
        <v>2</v>
      </c>
      <c r="F1931" s="18">
        <f t="shared" si="91"/>
        <v>10000</v>
      </c>
      <c r="G1931" s="18">
        <f>INDEX(章节关卡!$D$4:$AA$123,掉落填表!B1931-5000,(掉落填表!E1931-1)*4+2)</f>
        <v>1401003</v>
      </c>
      <c r="H1931" s="18">
        <f t="shared" si="92"/>
        <v>120</v>
      </c>
      <c r="L1931" s="18">
        <f>INDEX(章节关卡!$D$4:$AA$123,掉落填表!B1931-5000,(掉落填表!E1931-1)*4+4)*$Z$4</f>
        <v>120</v>
      </c>
      <c r="P1931" s="18">
        <f t="shared" si="90"/>
        <v>51060002</v>
      </c>
      <c r="Q1931" s="18" t="str">
        <f>G1931&amp;"#"&amp;H1931&amp;"#"&amp;VLOOKUP(G1931,章节关卡!$AN$3:$AO$36,2,FALSE)</f>
        <v>1401003#120#14</v>
      </c>
    </row>
    <row r="1932" spans="1:17" ht="17.100000000000001" customHeight="1" x14ac:dyDescent="0.2">
      <c r="A1932" s="14">
        <v>1929</v>
      </c>
      <c r="B1932" s="14">
        <v>5106</v>
      </c>
      <c r="C1932" s="14" t="s">
        <v>2910</v>
      </c>
      <c r="D1932" s="14" t="s">
        <v>968</v>
      </c>
      <c r="E1932" s="14">
        <v>3</v>
      </c>
      <c r="F1932" s="18">
        <f t="shared" si="91"/>
        <v>10000</v>
      </c>
      <c r="G1932" s="18">
        <f>INDEX(章节关卡!$D$4:$AA$123,掉落填表!B1932-5000,(掉落填表!E1932-1)*4+2)</f>
        <v>1603006</v>
      </c>
      <c r="H1932" s="18">
        <f t="shared" si="92"/>
        <v>10</v>
      </c>
      <c r="L1932" s="18">
        <f>INDEX(章节关卡!$D$4:$AA$123,掉落填表!B1932-5000,(掉落填表!E1932-1)*4+4)*$Z$4</f>
        <v>10</v>
      </c>
      <c r="P1932" s="18">
        <f t="shared" si="90"/>
        <v>51060003</v>
      </c>
      <c r="Q1932" s="18" t="str">
        <f>G1932&amp;"#"&amp;H1932&amp;"#"&amp;VLOOKUP(G1932,章节关卡!$AN$3:$AO$36,2,FALSE)</f>
        <v>1603006#10#16</v>
      </c>
    </row>
    <row r="1933" spans="1:17" ht="17.100000000000001" customHeight="1" x14ac:dyDescent="0.2">
      <c r="A1933" s="14">
        <v>1930</v>
      </c>
      <c r="B1933" s="14">
        <v>5106</v>
      </c>
      <c r="C1933" s="14" t="s">
        <v>2911</v>
      </c>
      <c r="D1933" s="14" t="s">
        <v>968</v>
      </c>
      <c r="E1933" s="14">
        <v>4</v>
      </c>
      <c r="F1933" s="18">
        <f t="shared" si="91"/>
        <v>10000</v>
      </c>
      <c r="G1933" s="18">
        <f>INDEX(章节关卡!$D$4:$AA$123,掉落填表!B1933-5000,(掉落填表!E1933-1)*4+2)</f>
        <v>1603008</v>
      </c>
      <c r="H1933" s="18">
        <f t="shared" si="92"/>
        <v>1</v>
      </c>
      <c r="L1933" s="18">
        <f>INDEX(章节关卡!$D$4:$AA$123,掉落填表!B1933-5000,(掉落填表!E1933-1)*4+4)*$Z$4</f>
        <v>1</v>
      </c>
      <c r="P1933" s="18">
        <f t="shared" si="90"/>
        <v>51060004</v>
      </c>
      <c r="Q1933" s="18" t="str">
        <f>G1933&amp;"#"&amp;H1933&amp;"#"&amp;VLOOKUP(G1933,章节关卡!$AN$3:$AO$36,2,FALSE)</f>
        <v>1603008#1#16</v>
      </c>
    </row>
    <row r="1934" spans="1:17" ht="17.100000000000001" customHeight="1" x14ac:dyDescent="0.2">
      <c r="A1934" s="14">
        <v>1931</v>
      </c>
      <c r="B1934" s="14">
        <v>5106</v>
      </c>
      <c r="C1934" s="14" t="s">
        <v>2912</v>
      </c>
      <c r="D1934" s="14" t="s">
        <v>968</v>
      </c>
      <c r="E1934" s="14">
        <v>5</v>
      </c>
      <c r="F1934" s="18">
        <f t="shared" si="91"/>
        <v>2000</v>
      </c>
      <c r="G1934" s="18">
        <f>INDEX(章节关卡!$D$4:$AA$123,掉落填表!B1934-5000,(掉落填表!E1934-1)*4+2)</f>
        <v>1603018</v>
      </c>
      <c r="H1934" s="18">
        <f t="shared" si="92"/>
        <v>1</v>
      </c>
      <c r="L1934" s="18">
        <f>INDEX(章节关卡!$D$4:$AA$123,掉落填表!B1934-5000,(掉落填表!E1934-1)*4+4)*$Z$4</f>
        <v>0.2</v>
      </c>
      <c r="P1934" s="18">
        <f t="shared" si="90"/>
        <v>51060005</v>
      </c>
      <c r="Q1934" s="18" t="str">
        <f>G1934&amp;"#"&amp;H1934&amp;"#"&amp;VLOOKUP(G1934,章节关卡!$AN$3:$AO$36,2,FALSE)</f>
        <v>1603018#1#16</v>
      </c>
    </row>
    <row r="1935" spans="1:17" ht="17.100000000000001" customHeight="1" x14ac:dyDescent="0.2">
      <c r="A1935" s="14">
        <v>1932</v>
      </c>
      <c r="B1935" s="14">
        <v>5106</v>
      </c>
      <c r="C1935" s="14" t="s">
        <v>2913</v>
      </c>
      <c r="D1935" s="14" t="s">
        <v>968</v>
      </c>
      <c r="E1935" s="14">
        <v>6</v>
      </c>
      <c r="F1935" s="18">
        <f t="shared" si="91"/>
        <v>2000</v>
      </c>
      <c r="G1935" s="18">
        <f>INDEX(章节关卡!$D$4:$AA$123,掉落填表!B1935-5000,(掉落填表!E1935-1)*4+2)</f>
        <v>1603017</v>
      </c>
      <c r="H1935" s="18">
        <f t="shared" si="92"/>
        <v>1</v>
      </c>
      <c r="L1935" s="18">
        <f>INDEX(章节关卡!$D$4:$AA$123,掉落填表!B1935-5000,(掉落填表!E1935-1)*4+4)*$Z$4</f>
        <v>0.2</v>
      </c>
      <c r="P1935" s="18">
        <f t="shared" si="90"/>
        <v>51060006</v>
      </c>
      <c r="Q1935" s="18" t="str">
        <f>G1935&amp;"#"&amp;H1935&amp;"#"&amp;VLOOKUP(G1935,章节关卡!$AN$3:$AO$36,2,FALSE)</f>
        <v>1603017#1#16</v>
      </c>
    </row>
    <row r="1936" spans="1:17" ht="17.100000000000001" customHeight="1" x14ac:dyDescent="0.2">
      <c r="A1936" s="14">
        <v>1933</v>
      </c>
      <c r="B1936" s="14">
        <v>5107</v>
      </c>
      <c r="C1936" s="14" t="s">
        <v>2914</v>
      </c>
      <c r="D1936" s="14" t="s">
        <v>968</v>
      </c>
      <c r="E1936" s="14">
        <v>1</v>
      </c>
      <c r="F1936" s="18">
        <f t="shared" si="91"/>
        <v>10000</v>
      </c>
      <c r="G1936" s="18">
        <f>INDEX(章节关卡!$D$4:$AA$123,掉落填表!B1936-5000,(掉落填表!E1936-1)*4+2)</f>
        <v>1401002</v>
      </c>
      <c r="H1936" s="18">
        <f t="shared" si="92"/>
        <v>500</v>
      </c>
      <c r="L1936" s="18">
        <f>INDEX(章节关卡!$D$4:$AA$123,掉落填表!B1936-5000,(掉落填表!E1936-1)*4+4)*$Z$4</f>
        <v>500</v>
      </c>
      <c r="P1936" s="18">
        <f t="shared" si="90"/>
        <v>51070001</v>
      </c>
      <c r="Q1936" s="18" t="str">
        <f>G1936&amp;"#"&amp;H1936&amp;"#"&amp;VLOOKUP(G1936,章节关卡!$AN$3:$AO$36,2,FALSE)</f>
        <v>1401002#500#14</v>
      </c>
    </row>
    <row r="1937" spans="1:17" ht="17.100000000000001" customHeight="1" x14ac:dyDescent="0.2">
      <c r="A1937" s="14">
        <v>1934</v>
      </c>
      <c r="B1937" s="14">
        <v>5107</v>
      </c>
      <c r="C1937" s="14" t="s">
        <v>2915</v>
      </c>
      <c r="D1937" s="14" t="s">
        <v>968</v>
      </c>
      <c r="E1937" s="14">
        <v>2</v>
      </c>
      <c r="F1937" s="18">
        <f t="shared" si="91"/>
        <v>10000</v>
      </c>
      <c r="G1937" s="18">
        <f>INDEX(章节关卡!$D$4:$AA$123,掉落填表!B1937-5000,(掉落填表!E1937-1)*4+2)</f>
        <v>1401004</v>
      </c>
      <c r="H1937" s="18">
        <f t="shared" si="92"/>
        <v>120</v>
      </c>
      <c r="L1937" s="18">
        <f>INDEX(章节关卡!$D$4:$AA$123,掉落填表!B1937-5000,(掉落填表!E1937-1)*4+4)*$Z$4</f>
        <v>120</v>
      </c>
      <c r="P1937" s="18">
        <f t="shared" si="90"/>
        <v>51070002</v>
      </c>
      <c r="Q1937" s="18" t="str">
        <f>G1937&amp;"#"&amp;H1937&amp;"#"&amp;VLOOKUP(G1937,章节关卡!$AN$3:$AO$36,2,FALSE)</f>
        <v>1401004#120#14</v>
      </c>
    </row>
    <row r="1938" spans="1:17" ht="17.100000000000001" customHeight="1" x14ac:dyDescent="0.2">
      <c r="A1938" s="14">
        <v>1935</v>
      </c>
      <c r="B1938" s="14">
        <v>5107</v>
      </c>
      <c r="C1938" s="14" t="s">
        <v>2916</v>
      </c>
      <c r="D1938" s="14" t="s">
        <v>968</v>
      </c>
      <c r="E1938" s="14">
        <v>3</v>
      </c>
      <c r="F1938" s="18">
        <f t="shared" si="91"/>
        <v>10000</v>
      </c>
      <c r="G1938" s="18">
        <f>INDEX(章节关卡!$D$4:$AA$123,掉落填表!B1938-5000,(掉落填表!E1938-1)*4+2)</f>
        <v>1603003</v>
      </c>
      <c r="H1938" s="18">
        <f t="shared" si="92"/>
        <v>10</v>
      </c>
      <c r="L1938" s="18">
        <f>INDEX(章节关卡!$D$4:$AA$123,掉落填表!B1938-5000,(掉落填表!E1938-1)*4+4)*$Z$4</f>
        <v>10</v>
      </c>
      <c r="P1938" s="18">
        <f t="shared" si="90"/>
        <v>51070003</v>
      </c>
      <c r="Q1938" s="18" t="str">
        <f>G1938&amp;"#"&amp;H1938&amp;"#"&amp;VLOOKUP(G1938,章节关卡!$AN$3:$AO$36,2,FALSE)</f>
        <v>1603003#10#16</v>
      </c>
    </row>
    <row r="1939" spans="1:17" ht="17.100000000000001" customHeight="1" x14ac:dyDescent="0.2">
      <c r="A1939" s="14">
        <v>1936</v>
      </c>
      <c r="B1939" s="14">
        <v>5107</v>
      </c>
      <c r="C1939" s="14" t="s">
        <v>2917</v>
      </c>
      <c r="D1939" s="14" t="s">
        <v>968</v>
      </c>
      <c r="E1939" s="14">
        <v>4</v>
      </c>
      <c r="F1939" s="18">
        <f t="shared" si="91"/>
        <v>10000</v>
      </c>
      <c r="G1939" s="18">
        <f>INDEX(章节关卡!$D$4:$AA$123,掉落填表!B1939-5000,(掉落填表!E1939-1)*4+2)</f>
        <v>1603010</v>
      </c>
      <c r="H1939" s="18">
        <f t="shared" si="92"/>
        <v>1</v>
      </c>
      <c r="L1939" s="18">
        <f>INDEX(章节关卡!$D$4:$AA$123,掉落填表!B1939-5000,(掉落填表!E1939-1)*4+4)*$Z$4</f>
        <v>1</v>
      </c>
      <c r="P1939" s="18">
        <f t="shared" si="90"/>
        <v>51070004</v>
      </c>
      <c r="Q1939" s="18" t="str">
        <f>G1939&amp;"#"&amp;H1939&amp;"#"&amp;VLOOKUP(G1939,章节关卡!$AN$3:$AO$36,2,FALSE)</f>
        <v>1603010#1#16</v>
      </c>
    </row>
    <row r="1940" spans="1:17" ht="17.100000000000001" customHeight="1" x14ac:dyDescent="0.2">
      <c r="A1940" s="14">
        <v>1937</v>
      </c>
      <c r="B1940" s="14">
        <v>5107</v>
      </c>
      <c r="C1940" s="14" t="s">
        <v>2918</v>
      </c>
      <c r="D1940" s="14" t="s">
        <v>968</v>
      </c>
      <c r="E1940" s="14">
        <v>5</v>
      </c>
      <c r="F1940" s="18">
        <f t="shared" si="91"/>
        <v>2000</v>
      </c>
      <c r="G1940" s="18">
        <f>INDEX(章节关卡!$D$4:$AA$123,掉落填表!B1940-5000,(掉落填表!E1940-1)*4+2)</f>
        <v>1603019</v>
      </c>
      <c r="H1940" s="18">
        <f t="shared" si="92"/>
        <v>1</v>
      </c>
      <c r="L1940" s="18">
        <f>INDEX(章节关卡!$D$4:$AA$123,掉落填表!B1940-5000,(掉落填表!E1940-1)*4+4)*$Z$4</f>
        <v>0.2</v>
      </c>
      <c r="P1940" s="18">
        <f t="shared" si="90"/>
        <v>51070005</v>
      </c>
      <c r="Q1940" s="18" t="str">
        <f>G1940&amp;"#"&amp;H1940&amp;"#"&amp;VLOOKUP(G1940,章节关卡!$AN$3:$AO$36,2,FALSE)</f>
        <v>1603019#1#16</v>
      </c>
    </row>
    <row r="1941" spans="1:17" ht="17.100000000000001" customHeight="1" x14ac:dyDescent="0.2">
      <c r="A1941" s="14">
        <v>1938</v>
      </c>
      <c r="B1941" s="14">
        <v>5107</v>
      </c>
      <c r="C1941" s="14" t="s">
        <v>2919</v>
      </c>
      <c r="D1941" s="14" t="s">
        <v>968</v>
      </c>
      <c r="E1941" s="14">
        <v>6</v>
      </c>
      <c r="F1941" s="18">
        <f t="shared" si="91"/>
        <v>2000</v>
      </c>
      <c r="G1941" s="18">
        <f>INDEX(章节关卡!$D$4:$AA$123,掉落填表!B1941-5000,(掉落填表!E1941-1)*4+2)</f>
        <v>1603017</v>
      </c>
      <c r="H1941" s="18">
        <f t="shared" si="92"/>
        <v>1</v>
      </c>
      <c r="L1941" s="18">
        <f>INDEX(章节关卡!$D$4:$AA$123,掉落填表!B1941-5000,(掉落填表!E1941-1)*4+4)*$Z$4</f>
        <v>0.2</v>
      </c>
      <c r="P1941" s="18">
        <f t="shared" si="90"/>
        <v>51070006</v>
      </c>
      <c r="Q1941" s="18" t="str">
        <f>G1941&amp;"#"&amp;H1941&amp;"#"&amp;VLOOKUP(G1941,章节关卡!$AN$3:$AO$36,2,FALSE)</f>
        <v>1603017#1#16</v>
      </c>
    </row>
    <row r="1942" spans="1:17" ht="17.100000000000001" customHeight="1" x14ac:dyDescent="0.2">
      <c r="A1942" s="14">
        <v>1939</v>
      </c>
      <c r="B1942" s="14">
        <v>5108</v>
      </c>
      <c r="C1942" s="14" t="s">
        <v>2920</v>
      </c>
      <c r="D1942" s="14" t="s">
        <v>968</v>
      </c>
      <c r="E1942" s="14">
        <v>1</v>
      </c>
      <c r="F1942" s="18">
        <f t="shared" si="91"/>
        <v>10000</v>
      </c>
      <c r="G1942" s="18">
        <f>INDEX(章节关卡!$D$4:$AA$123,掉落填表!B1942-5000,(掉落填表!E1942-1)*4+2)</f>
        <v>1401002</v>
      </c>
      <c r="H1942" s="18">
        <f t="shared" si="92"/>
        <v>500</v>
      </c>
      <c r="L1942" s="18">
        <f>INDEX(章节关卡!$D$4:$AA$123,掉落填表!B1942-5000,(掉落填表!E1942-1)*4+4)*$Z$4</f>
        <v>500</v>
      </c>
      <c r="P1942" s="18">
        <f t="shared" si="90"/>
        <v>51080001</v>
      </c>
      <c r="Q1942" s="18" t="str">
        <f>G1942&amp;"#"&amp;H1942&amp;"#"&amp;VLOOKUP(G1942,章节关卡!$AN$3:$AO$36,2,FALSE)</f>
        <v>1401002#500#14</v>
      </c>
    </row>
    <row r="1943" spans="1:17" ht="17.100000000000001" customHeight="1" x14ac:dyDescent="0.2">
      <c r="A1943" s="14">
        <v>1940</v>
      </c>
      <c r="B1943" s="14">
        <v>5108</v>
      </c>
      <c r="C1943" s="14" t="s">
        <v>2921</v>
      </c>
      <c r="D1943" s="14" t="s">
        <v>968</v>
      </c>
      <c r="E1943" s="14">
        <v>2</v>
      </c>
      <c r="F1943" s="18">
        <f t="shared" si="91"/>
        <v>10000</v>
      </c>
      <c r="G1943" s="18">
        <f>INDEX(章节关卡!$D$4:$AA$123,掉落填表!B1943-5000,(掉落填表!E1943-1)*4+2)</f>
        <v>1603014</v>
      </c>
      <c r="H1943" s="18">
        <f t="shared" si="92"/>
        <v>1</v>
      </c>
      <c r="L1943" s="18">
        <f>INDEX(章节关卡!$D$4:$AA$123,掉落填表!B1943-5000,(掉落填表!E1943-1)*4+4)*$Z$4</f>
        <v>1</v>
      </c>
      <c r="P1943" s="18">
        <f t="shared" si="90"/>
        <v>51080002</v>
      </c>
      <c r="Q1943" s="18" t="str">
        <f>G1943&amp;"#"&amp;H1943&amp;"#"&amp;VLOOKUP(G1943,章节关卡!$AN$3:$AO$36,2,FALSE)</f>
        <v>1603014#1#16</v>
      </c>
    </row>
    <row r="1944" spans="1:17" ht="17.100000000000001" customHeight="1" x14ac:dyDescent="0.2">
      <c r="A1944" s="14">
        <v>1941</v>
      </c>
      <c r="B1944" s="14">
        <v>5108</v>
      </c>
      <c r="C1944" s="14" t="s">
        <v>2922</v>
      </c>
      <c r="D1944" s="14" t="s">
        <v>968</v>
      </c>
      <c r="E1944" s="14">
        <v>3</v>
      </c>
      <c r="F1944" s="18">
        <f t="shared" si="91"/>
        <v>10000</v>
      </c>
      <c r="G1944" s="18">
        <f>INDEX(章节关卡!$D$4:$AA$123,掉落填表!B1944-5000,(掉落填表!E1944-1)*4+2)</f>
        <v>1603016</v>
      </c>
      <c r="H1944" s="18">
        <f t="shared" si="92"/>
        <v>1</v>
      </c>
      <c r="L1944" s="18">
        <f>INDEX(章节关卡!$D$4:$AA$123,掉落填表!B1944-5000,(掉落填表!E1944-1)*4+4)*$Z$4</f>
        <v>1</v>
      </c>
      <c r="P1944" s="18">
        <f t="shared" si="90"/>
        <v>51080003</v>
      </c>
      <c r="Q1944" s="18" t="str">
        <f>G1944&amp;"#"&amp;H1944&amp;"#"&amp;VLOOKUP(G1944,章节关卡!$AN$3:$AO$36,2,FALSE)</f>
        <v>1603016#1#16</v>
      </c>
    </row>
    <row r="1945" spans="1:17" ht="17.100000000000001" customHeight="1" x14ac:dyDescent="0.2">
      <c r="A1945" s="14">
        <v>1942</v>
      </c>
      <c r="B1945" s="14">
        <v>5108</v>
      </c>
      <c r="C1945" s="14" t="s">
        <v>2923</v>
      </c>
      <c r="D1945" s="14" t="s">
        <v>968</v>
      </c>
      <c r="E1945" s="14">
        <v>4</v>
      </c>
      <c r="F1945" s="18">
        <f t="shared" si="91"/>
        <v>10000</v>
      </c>
      <c r="G1945" s="18">
        <f>INDEX(章节关卡!$D$4:$AA$123,掉落填表!B1945-5000,(掉落填表!E1945-1)*4+2)</f>
        <v>1603012</v>
      </c>
      <c r="H1945" s="18">
        <f t="shared" si="92"/>
        <v>1</v>
      </c>
      <c r="L1945" s="18">
        <f>INDEX(章节关卡!$D$4:$AA$123,掉落填表!B1945-5000,(掉落填表!E1945-1)*4+4)*$Z$4</f>
        <v>1</v>
      </c>
      <c r="P1945" s="18">
        <f t="shared" si="90"/>
        <v>51080004</v>
      </c>
      <c r="Q1945" s="18" t="str">
        <f>G1945&amp;"#"&amp;H1945&amp;"#"&amp;VLOOKUP(G1945,章节关卡!$AN$3:$AO$36,2,FALSE)</f>
        <v>1603012#1#16</v>
      </c>
    </row>
    <row r="1946" spans="1:17" ht="17.100000000000001" customHeight="1" x14ac:dyDescent="0.2">
      <c r="A1946" s="14">
        <v>1943</v>
      </c>
      <c r="B1946" s="14">
        <v>5108</v>
      </c>
      <c r="C1946" s="14" t="s">
        <v>2924</v>
      </c>
      <c r="D1946" s="14" t="s">
        <v>968</v>
      </c>
      <c r="E1946" s="14">
        <v>5</v>
      </c>
      <c r="F1946" s="18">
        <f t="shared" si="91"/>
        <v>2000</v>
      </c>
      <c r="G1946" s="18">
        <f>INDEX(章节关卡!$D$4:$AA$123,掉落填表!B1946-5000,(掉落填表!E1946-1)*4+2)</f>
        <v>1603020</v>
      </c>
      <c r="H1946" s="18">
        <f t="shared" si="92"/>
        <v>1</v>
      </c>
      <c r="L1946" s="18">
        <f>INDEX(章节关卡!$D$4:$AA$123,掉落填表!B1946-5000,(掉落填表!E1946-1)*4+4)*$Z$4</f>
        <v>0.2</v>
      </c>
      <c r="P1946" s="18">
        <f t="shared" si="90"/>
        <v>51080005</v>
      </c>
      <c r="Q1946" s="18" t="str">
        <f>G1946&amp;"#"&amp;H1946&amp;"#"&amp;VLOOKUP(G1946,章节关卡!$AN$3:$AO$36,2,FALSE)</f>
        <v>1603020#1#16</v>
      </c>
    </row>
    <row r="1947" spans="1:17" ht="17.100000000000001" customHeight="1" x14ac:dyDescent="0.2">
      <c r="A1947" s="14">
        <v>1944</v>
      </c>
      <c r="B1947" s="14">
        <v>5108</v>
      </c>
      <c r="C1947" s="14" t="s">
        <v>2925</v>
      </c>
      <c r="D1947" s="14" t="s">
        <v>968</v>
      </c>
      <c r="E1947" s="14">
        <v>6</v>
      </c>
      <c r="F1947" s="18">
        <f t="shared" si="91"/>
        <v>2000</v>
      </c>
      <c r="G1947" s="18">
        <f>INDEX(章节关卡!$D$4:$AA$123,掉落填表!B1947-5000,(掉落填表!E1947-1)*4+2)</f>
        <v>1603017</v>
      </c>
      <c r="H1947" s="18">
        <f t="shared" si="92"/>
        <v>1</v>
      </c>
      <c r="L1947" s="18">
        <f>INDEX(章节关卡!$D$4:$AA$123,掉落填表!B1947-5000,(掉落填表!E1947-1)*4+4)*$Z$4</f>
        <v>0.2</v>
      </c>
      <c r="P1947" s="18">
        <f t="shared" si="90"/>
        <v>51080006</v>
      </c>
      <c r="Q1947" s="18" t="str">
        <f>G1947&amp;"#"&amp;H1947&amp;"#"&amp;VLOOKUP(G1947,章节关卡!$AN$3:$AO$36,2,FALSE)</f>
        <v>1603017#1#16</v>
      </c>
    </row>
    <row r="1948" spans="1:17" ht="17.100000000000001" customHeight="1" x14ac:dyDescent="0.2">
      <c r="A1948" s="14">
        <v>1945</v>
      </c>
      <c r="B1948" s="14">
        <v>5109</v>
      </c>
      <c r="C1948" s="14" t="s">
        <v>2926</v>
      </c>
      <c r="D1948" s="14" t="s">
        <v>968</v>
      </c>
      <c r="E1948" s="14">
        <v>1</v>
      </c>
      <c r="F1948" s="18">
        <f t="shared" si="91"/>
        <v>10000</v>
      </c>
      <c r="G1948" s="18">
        <f>INDEX(章节关卡!$D$4:$AA$123,掉落填表!B1948-5000,(掉落填表!E1948-1)*4+2)</f>
        <v>1401002</v>
      </c>
      <c r="H1948" s="18">
        <f t="shared" si="92"/>
        <v>500</v>
      </c>
      <c r="L1948" s="18">
        <f>INDEX(章节关卡!$D$4:$AA$123,掉落填表!B1948-5000,(掉落填表!E1948-1)*4+4)*$Z$4</f>
        <v>500</v>
      </c>
      <c r="P1948" s="18">
        <f t="shared" si="90"/>
        <v>51090001</v>
      </c>
      <c r="Q1948" s="18" t="str">
        <f>G1948&amp;"#"&amp;H1948&amp;"#"&amp;VLOOKUP(G1948,章节关卡!$AN$3:$AO$36,2,FALSE)</f>
        <v>1401002#500#14</v>
      </c>
    </row>
    <row r="1949" spans="1:17" ht="17.100000000000001" customHeight="1" x14ac:dyDescent="0.2">
      <c r="A1949" s="14">
        <v>1946</v>
      </c>
      <c r="B1949" s="14">
        <v>5109</v>
      </c>
      <c r="C1949" s="14" t="s">
        <v>2927</v>
      </c>
      <c r="D1949" s="14" t="s">
        <v>968</v>
      </c>
      <c r="E1949" s="14">
        <v>2</v>
      </c>
      <c r="F1949" s="18">
        <f t="shared" si="91"/>
        <v>10000</v>
      </c>
      <c r="G1949" s="18">
        <f>INDEX(章节关卡!$D$4:$AA$123,掉落填表!B1949-5000,(掉落填表!E1949-1)*4+2)</f>
        <v>1401003</v>
      </c>
      <c r="H1949" s="18">
        <f t="shared" si="92"/>
        <v>120</v>
      </c>
      <c r="L1949" s="18">
        <f>INDEX(章节关卡!$D$4:$AA$123,掉落填表!B1949-5000,(掉落填表!E1949-1)*4+4)*$Z$4</f>
        <v>120</v>
      </c>
      <c r="P1949" s="18">
        <f t="shared" si="90"/>
        <v>51090002</v>
      </c>
      <c r="Q1949" s="18" t="str">
        <f>G1949&amp;"#"&amp;H1949&amp;"#"&amp;VLOOKUP(G1949,章节关卡!$AN$3:$AO$36,2,FALSE)</f>
        <v>1401003#120#14</v>
      </c>
    </row>
    <row r="1950" spans="1:17" ht="17.100000000000001" customHeight="1" x14ac:dyDescent="0.2">
      <c r="A1950" s="14">
        <v>1947</v>
      </c>
      <c r="B1950" s="14">
        <v>5109</v>
      </c>
      <c r="C1950" s="14" t="s">
        <v>2928</v>
      </c>
      <c r="D1950" s="14" t="s">
        <v>968</v>
      </c>
      <c r="E1950" s="14">
        <v>3</v>
      </c>
      <c r="F1950" s="18">
        <f t="shared" si="91"/>
        <v>10000</v>
      </c>
      <c r="G1950" s="18">
        <f>INDEX(章节关卡!$D$4:$AA$123,掉落填表!B1950-5000,(掉落填表!E1950-1)*4+2)</f>
        <v>1603006</v>
      </c>
      <c r="H1950" s="18">
        <f t="shared" si="92"/>
        <v>10</v>
      </c>
      <c r="L1950" s="18">
        <f>INDEX(章节关卡!$D$4:$AA$123,掉落填表!B1950-5000,(掉落填表!E1950-1)*4+4)*$Z$4</f>
        <v>10</v>
      </c>
      <c r="P1950" s="18">
        <f t="shared" si="90"/>
        <v>51090003</v>
      </c>
      <c r="Q1950" s="18" t="str">
        <f>G1950&amp;"#"&amp;H1950&amp;"#"&amp;VLOOKUP(G1950,章节关卡!$AN$3:$AO$36,2,FALSE)</f>
        <v>1603006#10#16</v>
      </c>
    </row>
    <row r="1951" spans="1:17" ht="17.100000000000001" customHeight="1" x14ac:dyDescent="0.2">
      <c r="A1951" s="14">
        <v>1948</v>
      </c>
      <c r="B1951" s="14">
        <v>5109</v>
      </c>
      <c r="C1951" s="14" t="s">
        <v>2929</v>
      </c>
      <c r="D1951" s="14" t="s">
        <v>968</v>
      </c>
      <c r="E1951" s="14">
        <v>4</v>
      </c>
      <c r="F1951" s="18">
        <f t="shared" si="91"/>
        <v>10000</v>
      </c>
      <c r="G1951" s="18">
        <f>INDEX(章节关卡!$D$4:$AA$123,掉落填表!B1951-5000,(掉落填表!E1951-1)*4+2)</f>
        <v>1603014</v>
      </c>
      <c r="H1951" s="18">
        <f t="shared" si="92"/>
        <v>1</v>
      </c>
      <c r="L1951" s="18">
        <f>INDEX(章节关卡!$D$4:$AA$123,掉落填表!B1951-5000,(掉落填表!E1951-1)*4+4)*$Z$4</f>
        <v>1</v>
      </c>
      <c r="P1951" s="18">
        <f t="shared" si="90"/>
        <v>51090004</v>
      </c>
      <c r="Q1951" s="18" t="str">
        <f>G1951&amp;"#"&amp;H1951&amp;"#"&amp;VLOOKUP(G1951,章节关卡!$AN$3:$AO$36,2,FALSE)</f>
        <v>1603014#1#16</v>
      </c>
    </row>
    <row r="1952" spans="1:17" ht="17.100000000000001" customHeight="1" x14ac:dyDescent="0.2">
      <c r="A1952" s="14">
        <v>1949</v>
      </c>
      <c r="B1952" s="14">
        <v>5109</v>
      </c>
      <c r="C1952" s="14" t="s">
        <v>2930</v>
      </c>
      <c r="D1952" s="14" t="s">
        <v>968</v>
      </c>
      <c r="E1952" s="14">
        <v>5</v>
      </c>
      <c r="F1952" s="18">
        <f t="shared" si="91"/>
        <v>2000</v>
      </c>
      <c r="G1952" s="18">
        <f>INDEX(章节关卡!$D$4:$AA$123,掉落填表!B1952-5000,(掉落填表!E1952-1)*4+2)</f>
        <v>1603021</v>
      </c>
      <c r="H1952" s="18">
        <f t="shared" si="92"/>
        <v>1</v>
      </c>
      <c r="L1952" s="18">
        <f>INDEX(章节关卡!$D$4:$AA$123,掉落填表!B1952-5000,(掉落填表!E1952-1)*4+4)*$Z$4</f>
        <v>0.2</v>
      </c>
      <c r="P1952" s="18">
        <f t="shared" si="90"/>
        <v>51090005</v>
      </c>
      <c r="Q1952" s="18" t="str">
        <f>G1952&amp;"#"&amp;H1952&amp;"#"&amp;VLOOKUP(G1952,章节关卡!$AN$3:$AO$36,2,FALSE)</f>
        <v>1603021#1#16</v>
      </c>
    </row>
    <row r="1953" spans="1:17" ht="17.100000000000001" customHeight="1" x14ac:dyDescent="0.2">
      <c r="A1953" s="14">
        <v>1950</v>
      </c>
      <c r="B1953" s="14">
        <v>5109</v>
      </c>
      <c r="C1953" s="14" t="s">
        <v>2931</v>
      </c>
      <c r="D1953" s="14" t="s">
        <v>968</v>
      </c>
      <c r="E1953" s="14">
        <v>6</v>
      </c>
      <c r="F1953" s="18">
        <f t="shared" si="91"/>
        <v>2000</v>
      </c>
      <c r="G1953" s="18">
        <f>INDEX(章节关卡!$D$4:$AA$123,掉落填表!B1953-5000,(掉落填表!E1953-1)*4+2)</f>
        <v>1603017</v>
      </c>
      <c r="H1953" s="18">
        <f t="shared" si="92"/>
        <v>1</v>
      </c>
      <c r="L1953" s="18">
        <f>INDEX(章节关卡!$D$4:$AA$123,掉落填表!B1953-5000,(掉落填表!E1953-1)*4+4)*$Z$4</f>
        <v>0.2</v>
      </c>
      <c r="P1953" s="18">
        <f t="shared" si="90"/>
        <v>51090006</v>
      </c>
      <c r="Q1953" s="18" t="str">
        <f>G1953&amp;"#"&amp;H1953&amp;"#"&amp;VLOOKUP(G1953,章节关卡!$AN$3:$AO$36,2,FALSE)</f>
        <v>1603017#1#16</v>
      </c>
    </row>
    <row r="1954" spans="1:17" ht="17.100000000000001" customHeight="1" x14ac:dyDescent="0.2">
      <c r="A1954" s="14">
        <v>1951</v>
      </c>
      <c r="B1954" s="14">
        <v>5110</v>
      </c>
      <c r="C1954" s="14" t="s">
        <v>2932</v>
      </c>
      <c r="D1954" s="14" t="s">
        <v>968</v>
      </c>
      <c r="E1954" s="14">
        <v>1</v>
      </c>
      <c r="F1954" s="18">
        <f t="shared" si="91"/>
        <v>10000</v>
      </c>
      <c r="G1954" s="18">
        <f>INDEX(章节关卡!$D$4:$AA$123,掉落填表!B1954-5000,(掉落填表!E1954-1)*4+2)</f>
        <v>1401002</v>
      </c>
      <c r="H1954" s="18">
        <f t="shared" si="92"/>
        <v>500</v>
      </c>
      <c r="L1954" s="18">
        <f>INDEX(章节关卡!$D$4:$AA$123,掉落填表!B1954-5000,(掉落填表!E1954-1)*4+4)*$Z$4</f>
        <v>500</v>
      </c>
      <c r="P1954" s="18">
        <f t="shared" si="90"/>
        <v>51100001</v>
      </c>
      <c r="Q1954" s="18" t="str">
        <f>G1954&amp;"#"&amp;H1954&amp;"#"&amp;VLOOKUP(G1954,章节关卡!$AN$3:$AO$36,2,FALSE)</f>
        <v>1401002#500#14</v>
      </c>
    </row>
    <row r="1955" spans="1:17" ht="17.100000000000001" customHeight="1" x14ac:dyDescent="0.2">
      <c r="A1955" s="14">
        <v>1952</v>
      </c>
      <c r="B1955" s="14">
        <v>5110</v>
      </c>
      <c r="C1955" s="14" t="s">
        <v>2933</v>
      </c>
      <c r="D1955" s="14" t="s">
        <v>968</v>
      </c>
      <c r="E1955" s="14">
        <v>2</v>
      </c>
      <c r="F1955" s="18">
        <f t="shared" si="91"/>
        <v>10000</v>
      </c>
      <c r="G1955" s="18">
        <f>INDEX(章节关卡!$D$4:$AA$123,掉落填表!B1955-5000,(掉落填表!E1955-1)*4+2)</f>
        <v>1401004</v>
      </c>
      <c r="H1955" s="18">
        <f t="shared" si="92"/>
        <v>120</v>
      </c>
      <c r="L1955" s="18">
        <f>INDEX(章节关卡!$D$4:$AA$123,掉落填表!B1955-5000,(掉落填表!E1955-1)*4+4)*$Z$4</f>
        <v>120</v>
      </c>
      <c r="P1955" s="18">
        <f t="shared" si="90"/>
        <v>51100002</v>
      </c>
      <c r="Q1955" s="18" t="str">
        <f>G1955&amp;"#"&amp;H1955&amp;"#"&amp;VLOOKUP(G1955,章节关卡!$AN$3:$AO$36,2,FALSE)</f>
        <v>1401004#120#14</v>
      </c>
    </row>
    <row r="1956" spans="1:17" ht="17.100000000000001" customHeight="1" x14ac:dyDescent="0.2">
      <c r="A1956" s="14">
        <v>1953</v>
      </c>
      <c r="B1956" s="14">
        <v>5110</v>
      </c>
      <c r="C1956" s="14" t="s">
        <v>2934</v>
      </c>
      <c r="D1956" s="14" t="s">
        <v>968</v>
      </c>
      <c r="E1956" s="14">
        <v>3</v>
      </c>
      <c r="F1956" s="18">
        <f t="shared" si="91"/>
        <v>10000</v>
      </c>
      <c r="G1956" s="18">
        <f>INDEX(章节关卡!$D$4:$AA$123,掉落填表!B1956-5000,(掉落填表!E1956-1)*4+2)</f>
        <v>1603003</v>
      </c>
      <c r="H1956" s="18">
        <f t="shared" si="92"/>
        <v>10</v>
      </c>
      <c r="L1956" s="18">
        <f>INDEX(章节关卡!$D$4:$AA$123,掉落填表!B1956-5000,(掉落填表!E1956-1)*4+4)*$Z$4</f>
        <v>10</v>
      </c>
      <c r="P1956" s="18">
        <f t="shared" si="90"/>
        <v>51100003</v>
      </c>
      <c r="Q1956" s="18" t="str">
        <f>G1956&amp;"#"&amp;H1956&amp;"#"&amp;VLOOKUP(G1956,章节关卡!$AN$3:$AO$36,2,FALSE)</f>
        <v>1603003#10#16</v>
      </c>
    </row>
    <row r="1957" spans="1:17" ht="17.100000000000001" customHeight="1" x14ac:dyDescent="0.2">
      <c r="A1957" s="14">
        <v>1954</v>
      </c>
      <c r="B1957" s="14">
        <v>5110</v>
      </c>
      <c r="C1957" s="14" t="s">
        <v>2935</v>
      </c>
      <c r="D1957" s="14" t="s">
        <v>968</v>
      </c>
      <c r="E1957" s="14">
        <v>4</v>
      </c>
      <c r="F1957" s="18">
        <f t="shared" si="91"/>
        <v>10000</v>
      </c>
      <c r="G1957" s="18">
        <f>INDEX(章节关卡!$D$4:$AA$123,掉落填表!B1957-5000,(掉落填表!E1957-1)*4+2)</f>
        <v>1603016</v>
      </c>
      <c r="H1957" s="18">
        <f t="shared" si="92"/>
        <v>1</v>
      </c>
      <c r="L1957" s="18">
        <f>INDEX(章节关卡!$D$4:$AA$123,掉落填表!B1957-5000,(掉落填表!E1957-1)*4+4)*$Z$4</f>
        <v>1</v>
      </c>
      <c r="P1957" s="18">
        <f t="shared" si="90"/>
        <v>51100004</v>
      </c>
      <c r="Q1957" s="18" t="str">
        <f>G1957&amp;"#"&amp;H1957&amp;"#"&amp;VLOOKUP(G1957,章节关卡!$AN$3:$AO$36,2,FALSE)</f>
        <v>1603016#1#16</v>
      </c>
    </row>
    <row r="1958" spans="1:17" ht="17.100000000000001" customHeight="1" x14ac:dyDescent="0.2">
      <c r="A1958" s="14">
        <v>1955</v>
      </c>
      <c r="B1958" s="14">
        <v>5110</v>
      </c>
      <c r="C1958" s="14" t="s">
        <v>2936</v>
      </c>
      <c r="D1958" s="14" t="s">
        <v>968</v>
      </c>
      <c r="E1958" s="14">
        <v>5</v>
      </c>
      <c r="F1958" s="18">
        <f t="shared" si="91"/>
        <v>2000</v>
      </c>
      <c r="G1958" s="18">
        <f>INDEX(章节关卡!$D$4:$AA$123,掉落填表!B1958-5000,(掉落填表!E1958-1)*4+2)</f>
        <v>1603022</v>
      </c>
      <c r="H1958" s="18">
        <f t="shared" si="92"/>
        <v>1</v>
      </c>
      <c r="L1958" s="18">
        <f>INDEX(章节关卡!$D$4:$AA$123,掉落填表!B1958-5000,(掉落填表!E1958-1)*4+4)*$Z$4</f>
        <v>0.2</v>
      </c>
      <c r="P1958" s="18">
        <f t="shared" si="90"/>
        <v>51100005</v>
      </c>
      <c r="Q1958" s="18" t="str">
        <f>G1958&amp;"#"&amp;H1958&amp;"#"&amp;VLOOKUP(G1958,章节关卡!$AN$3:$AO$36,2,FALSE)</f>
        <v>1603022#1#16</v>
      </c>
    </row>
    <row r="1959" spans="1:17" ht="17.100000000000001" customHeight="1" x14ac:dyDescent="0.2">
      <c r="A1959" s="14">
        <v>1956</v>
      </c>
      <c r="B1959" s="14">
        <v>5110</v>
      </c>
      <c r="C1959" s="14" t="s">
        <v>2937</v>
      </c>
      <c r="D1959" s="14" t="s">
        <v>968</v>
      </c>
      <c r="E1959" s="14">
        <v>6</v>
      </c>
      <c r="F1959" s="18">
        <f t="shared" si="91"/>
        <v>2000</v>
      </c>
      <c r="G1959" s="18">
        <f>INDEX(章节关卡!$D$4:$AA$123,掉落填表!B1959-5000,(掉落填表!E1959-1)*4+2)</f>
        <v>1603017</v>
      </c>
      <c r="H1959" s="18">
        <f t="shared" si="92"/>
        <v>1</v>
      </c>
      <c r="L1959" s="18">
        <f>INDEX(章节关卡!$D$4:$AA$123,掉落填表!B1959-5000,(掉落填表!E1959-1)*4+4)*$Z$4</f>
        <v>0.2</v>
      </c>
      <c r="P1959" s="18">
        <f t="shared" si="90"/>
        <v>51100006</v>
      </c>
      <c r="Q1959" s="18" t="str">
        <f>G1959&amp;"#"&amp;H1959&amp;"#"&amp;VLOOKUP(G1959,章节关卡!$AN$3:$AO$36,2,FALSE)</f>
        <v>1603017#1#16</v>
      </c>
    </row>
    <row r="1960" spans="1:17" ht="17.100000000000001" customHeight="1" x14ac:dyDescent="0.2">
      <c r="A1960" s="14">
        <v>1957</v>
      </c>
      <c r="B1960" s="14">
        <v>5111</v>
      </c>
      <c r="C1960" s="14" t="s">
        <v>2938</v>
      </c>
      <c r="D1960" s="14" t="s">
        <v>968</v>
      </c>
      <c r="E1960" s="14">
        <v>1</v>
      </c>
      <c r="F1960" s="18">
        <f t="shared" si="91"/>
        <v>10000</v>
      </c>
      <c r="G1960" s="18">
        <f>INDEX(章节关卡!$D$4:$AA$123,掉落填表!B1960-5000,(掉落填表!E1960-1)*4+2)</f>
        <v>1401002</v>
      </c>
      <c r="H1960" s="18">
        <f t="shared" si="92"/>
        <v>500</v>
      </c>
      <c r="L1960" s="18">
        <f>INDEX(章节关卡!$D$4:$AA$123,掉落填表!B1960-5000,(掉落填表!E1960-1)*4+4)*$Z$4</f>
        <v>500</v>
      </c>
      <c r="P1960" s="18">
        <f t="shared" si="90"/>
        <v>51110001</v>
      </c>
      <c r="Q1960" s="18" t="str">
        <f>G1960&amp;"#"&amp;H1960&amp;"#"&amp;VLOOKUP(G1960,章节关卡!$AN$3:$AO$36,2,FALSE)</f>
        <v>1401002#500#14</v>
      </c>
    </row>
    <row r="1961" spans="1:17" ht="17.100000000000001" customHeight="1" x14ac:dyDescent="0.2">
      <c r="A1961" s="14">
        <v>1958</v>
      </c>
      <c r="B1961" s="14">
        <v>5111</v>
      </c>
      <c r="C1961" s="14" t="s">
        <v>2939</v>
      </c>
      <c r="D1961" s="14" t="s">
        <v>968</v>
      </c>
      <c r="E1961" s="14">
        <v>2</v>
      </c>
      <c r="F1961" s="18">
        <f t="shared" si="91"/>
        <v>10000</v>
      </c>
      <c r="G1961" s="18">
        <f>INDEX(章节关卡!$D$4:$AA$123,掉落填表!B1961-5000,(掉落填表!E1961-1)*4+2)</f>
        <v>1401003</v>
      </c>
      <c r="H1961" s="18">
        <f t="shared" si="92"/>
        <v>120</v>
      </c>
      <c r="L1961" s="18">
        <f>INDEX(章节关卡!$D$4:$AA$123,掉落填表!B1961-5000,(掉落填表!E1961-1)*4+4)*$Z$4</f>
        <v>120</v>
      </c>
      <c r="P1961" s="18">
        <f t="shared" si="90"/>
        <v>51110002</v>
      </c>
      <c r="Q1961" s="18" t="str">
        <f>G1961&amp;"#"&amp;H1961&amp;"#"&amp;VLOOKUP(G1961,章节关卡!$AN$3:$AO$36,2,FALSE)</f>
        <v>1401003#120#14</v>
      </c>
    </row>
    <row r="1962" spans="1:17" ht="17.100000000000001" customHeight="1" x14ac:dyDescent="0.2">
      <c r="A1962" s="14">
        <v>1959</v>
      </c>
      <c r="B1962" s="14">
        <v>5111</v>
      </c>
      <c r="C1962" s="14" t="s">
        <v>2940</v>
      </c>
      <c r="D1962" s="14" t="s">
        <v>968</v>
      </c>
      <c r="E1962" s="14">
        <v>3</v>
      </c>
      <c r="F1962" s="18">
        <f t="shared" si="91"/>
        <v>10000</v>
      </c>
      <c r="G1962" s="18">
        <f>INDEX(章节关卡!$D$4:$AA$123,掉落填表!B1962-5000,(掉落填表!E1962-1)*4+2)</f>
        <v>1603006</v>
      </c>
      <c r="H1962" s="18">
        <f t="shared" si="92"/>
        <v>10</v>
      </c>
      <c r="L1962" s="18">
        <f>INDEX(章节关卡!$D$4:$AA$123,掉落填表!B1962-5000,(掉落填表!E1962-1)*4+4)*$Z$4</f>
        <v>10</v>
      </c>
      <c r="P1962" s="18">
        <f t="shared" si="90"/>
        <v>51110003</v>
      </c>
      <c r="Q1962" s="18" t="str">
        <f>G1962&amp;"#"&amp;H1962&amp;"#"&amp;VLOOKUP(G1962,章节关卡!$AN$3:$AO$36,2,FALSE)</f>
        <v>1603006#10#16</v>
      </c>
    </row>
    <row r="1963" spans="1:17" ht="17.100000000000001" customHeight="1" x14ac:dyDescent="0.2">
      <c r="A1963" s="14">
        <v>1960</v>
      </c>
      <c r="B1963" s="14">
        <v>5111</v>
      </c>
      <c r="C1963" s="14" t="s">
        <v>2941</v>
      </c>
      <c r="D1963" s="14" t="s">
        <v>968</v>
      </c>
      <c r="E1963" s="14">
        <v>4</v>
      </c>
      <c r="F1963" s="18">
        <f t="shared" si="91"/>
        <v>10000</v>
      </c>
      <c r="G1963" s="18">
        <f>INDEX(章节关卡!$D$4:$AA$123,掉落填表!B1963-5000,(掉落填表!E1963-1)*4+2)</f>
        <v>1603008</v>
      </c>
      <c r="H1963" s="18">
        <f t="shared" si="92"/>
        <v>1</v>
      </c>
      <c r="L1963" s="18">
        <f>INDEX(章节关卡!$D$4:$AA$123,掉落填表!B1963-5000,(掉落填表!E1963-1)*4+4)*$Z$4</f>
        <v>1</v>
      </c>
      <c r="P1963" s="18">
        <f t="shared" si="90"/>
        <v>51110004</v>
      </c>
      <c r="Q1963" s="18" t="str">
        <f>G1963&amp;"#"&amp;H1963&amp;"#"&amp;VLOOKUP(G1963,章节关卡!$AN$3:$AO$36,2,FALSE)</f>
        <v>1603008#1#16</v>
      </c>
    </row>
    <row r="1964" spans="1:17" ht="17.100000000000001" customHeight="1" x14ac:dyDescent="0.2">
      <c r="A1964" s="14">
        <v>1961</v>
      </c>
      <c r="B1964" s="14">
        <v>5111</v>
      </c>
      <c r="C1964" s="14" t="s">
        <v>2942</v>
      </c>
      <c r="D1964" s="14" t="s">
        <v>968</v>
      </c>
      <c r="E1964" s="14">
        <v>5</v>
      </c>
      <c r="F1964" s="18">
        <f t="shared" si="91"/>
        <v>2000</v>
      </c>
      <c r="G1964" s="18">
        <f>INDEX(章节关卡!$D$4:$AA$123,掉落填表!B1964-5000,(掉落填表!E1964-1)*4+2)</f>
        <v>1603018</v>
      </c>
      <c r="H1964" s="18">
        <f t="shared" si="92"/>
        <v>1</v>
      </c>
      <c r="L1964" s="18">
        <f>INDEX(章节关卡!$D$4:$AA$123,掉落填表!B1964-5000,(掉落填表!E1964-1)*4+4)*$Z$4</f>
        <v>0.2</v>
      </c>
      <c r="P1964" s="18">
        <f t="shared" si="90"/>
        <v>51110005</v>
      </c>
      <c r="Q1964" s="18" t="str">
        <f>G1964&amp;"#"&amp;H1964&amp;"#"&amp;VLOOKUP(G1964,章节关卡!$AN$3:$AO$36,2,FALSE)</f>
        <v>1603018#1#16</v>
      </c>
    </row>
    <row r="1965" spans="1:17" ht="17.100000000000001" customHeight="1" x14ac:dyDescent="0.2">
      <c r="A1965" s="14">
        <v>1962</v>
      </c>
      <c r="B1965" s="14">
        <v>5111</v>
      </c>
      <c r="C1965" s="14" t="s">
        <v>2943</v>
      </c>
      <c r="D1965" s="14" t="s">
        <v>968</v>
      </c>
      <c r="E1965" s="14">
        <v>6</v>
      </c>
      <c r="F1965" s="18">
        <f t="shared" si="91"/>
        <v>2000</v>
      </c>
      <c r="G1965" s="18">
        <f>INDEX(章节关卡!$D$4:$AA$123,掉落填表!B1965-5000,(掉落填表!E1965-1)*4+2)</f>
        <v>1603017</v>
      </c>
      <c r="H1965" s="18">
        <f t="shared" si="92"/>
        <v>1</v>
      </c>
      <c r="L1965" s="18">
        <f>INDEX(章节关卡!$D$4:$AA$123,掉落填表!B1965-5000,(掉落填表!E1965-1)*4+4)*$Z$4</f>
        <v>0.2</v>
      </c>
      <c r="P1965" s="18">
        <f t="shared" si="90"/>
        <v>51110006</v>
      </c>
      <c r="Q1965" s="18" t="str">
        <f>G1965&amp;"#"&amp;H1965&amp;"#"&amp;VLOOKUP(G1965,章节关卡!$AN$3:$AO$36,2,FALSE)</f>
        <v>1603017#1#16</v>
      </c>
    </row>
    <row r="1966" spans="1:17" ht="17.100000000000001" customHeight="1" x14ac:dyDescent="0.2">
      <c r="A1966" s="14">
        <v>1963</v>
      </c>
      <c r="B1966" s="14">
        <v>5112</v>
      </c>
      <c r="C1966" s="14" t="s">
        <v>2944</v>
      </c>
      <c r="D1966" s="14" t="s">
        <v>968</v>
      </c>
      <c r="E1966" s="14">
        <v>1</v>
      </c>
      <c r="F1966" s="18">
        <f t="shared" si="91"/>
        <v>10000</v>
      </c>
      <c r="G1966" s="18">
        <f>INDEX(章节关卡!$D$4:$AA$123,掉落填表!B1966-5000,(掉落填表!E1966-1)*4+2)</f>
        <v>1401002</v>
      </c>
      <c r="H1966" s="18">
        <f t="shared" si="92"/>
        <v>500</v>
      </c>
      <c r="L1966" s="18">
        <f>INDEX(章节关卡!$D$4:$AA$123,掉落填表!B1966-5000,(掉落填表!E1966-1)*4+4)*$Z$4</f>
        <v>500</v>
      </c>
      <c r="P1966" s="18">
        <f t="shared" si="90"/>
        <v>51120001</v>
      </c>
      <c r="Q1966" s="18" t="str">
        <f>G1966&amp;"#"&amp;H1966&amp;"#"&amp;VLOOKUP(G1966,章节关卡!$AN$3:$AO$36,2,FALSE)</f>
        <v>1401002#500#14</v>
      </c>
    </row>
    <row r="1967" spans="1:17" ht="17.100000000000001" customHeight="1" x14ac:dyDescent="0.2">
      <c r="A1967" s="14">
        <v>1964</v>
      </c>
      <c r="B1967" s="14">
        <v>5112</v>
      </c>
      <c r="C1967" s="14" t="s">
        <v>2945</v>
      </c>
      <c r="D1967" s="14" t="s">
        <v>968</v>
      </c>
      <c r="E1967" s="14">
        <v>2</v>
      </c>
      <c r="F1967" s="18">
        <f t="shared" si="91"/>
        <v>10000</v>
      </c>
      <c r="G1967" s="18">
        <f>INDEX(章节关卡!$D$4:$AA$123,掉落填表!B1967-5000,(掉落填表!E1967-1)*4+2)</f>
        <v>1401004</v>
      </c>
      <c r="H1967" s="18">
        <f t="shared" si="92"/>
        <v>120</v>
      </c>
      <c r="L1967" s="18">
        <f>INDEX(章节关卡!$D$4:$AA$123,掉落填表!B1967-5000,(掉落填表!E1967-1)*4+4)*$Z$4</f>
        <v>120</v>
      </c>
      <c r="P1967" s="18">
        <f t="shared" si="90"/>
        <v>51120002</v>
      </c>
      <c r="Q1967" s="18" t="str">
        <f>G1967&amp;"#"&amp;H1967&amp;"#"&amp;VLOOKUP(G1967,章节关卡!$AN$3:$AO$36,2,FALSE)</f>
        <v>1401004#120#14</v>
      </c>
    </row>
    <row r="1968" spans="1:17" ht="17.100000000000001" customHeight="1" x14ac:dyDescent="0.2">
      <c r="A1968" s="14">
        <v>1965</v>
      </c>
      <c r="B1968" s="14">
        <v>5112</v>
      </c>
      <c r="C1968" s="14" t="s">
        <v>2946</v>
      </c>
      <c r="D1968" s="14" t="s">
        <v>968</v>
      </c>
      <c r="E1968" s="14">
        <v>3</v>
      </c>
      <c r="F1968" s="18">
        <f t="shared" si="91"/>
        <v>10000</v>
      </c>
      <c r="G1968" s="18">
        <f>INDEX(章节关卡!$D$4:$AA$123,掉落填表!B1968-5000,(掉落填表!E1968-1)*4+2)</f>
        <v>1603003</v>
      </c>
      <c r="H1968" s="18">
        <f t="shared" si="92"/>
        <v>10</v>
      </c>
      <c r="L1968" s="18">
        <f>INDEX(章节关卡!$D$4:$AA$123,掉落填表!B1968-5000,(掉落填表!E1968-1)*4+4)*$Z$4</f>
        <v>10</v>
      </c>
      <c r="P1968" s="18">
        <f t="shared" si="90"/>
        <v>51120003</v>
      </c>
      <c r="Q1968" s="18" t="str">
        <f>G1968&amp;"#"&amp;H1968&amp;"#"&amp;VLOOKUP(G1968,章节关卡!$AN$3:$AO$36,2,FALSE)</f>
        <v>1603003#10#16</v>
      </c>
    </row>
    <row r="1969" spans="1:17" ht="17.100000000000001" customHeight="1" x14ac:dyDescent="0.2">
      <c r="A1969" s="14">
        <v>1966</v>
      </c>
      <c r="B1969" s="14">
        <v>5112</v>
      </c>
      <c r="C1969" s="14" t="s">
        <v>2947</v>
      </c>
      <c r="D1969" s="14" t="s">
        <v>968</v>
      </c>
      <c r="E1969" s="14">
        <v>4</v>
      </c>
      <c r="F1969" s="18">
        <f t="shared" si="91"/>
        <v>10000</v>
      </c>
      <c r="G1969" s="18">
        <f>INDEX(章节关卡!$D$4:$AA$123,掉落填表!B1969-5000,(掉落填表!E1969-1)*4+2)</f>
        <v>1603010</v>
      </c>
      <c r="H1969" s="18">
        <f t="shared" si="92"/>
        <v>1</v>
      </c>
      <c r="L1969" s="18">
        <f>INDEX(章节关卡!$D$4:$AA$123,掉落填表!B1969-5000,(掉落填表!E1969-1)*4+4)*$Z$4</f>
        <v>1</v>
      </c>
      <c r="P1969" s="18">
        <f t="shared" si="90"/>
        <v>51120004</v>
      </c>
      <c r="Q1969" s="18" t="str">
        <f>G1969&amp;"#"&amp;H1969&amp;"#"&amp;VLOOKUP(G1969,章节关卡!$AN$3:$AO$36,2,FALSE)</f>
        <v>1603010#1#16</v>
      </c>
    </row>
    <row r="1970" spans="1:17" ht="17.100000000000001" customHeight="1" x14ac:dyDescent="0.2">
      <c r="A1970" s="14">
        <v>1967</v>
      </c>
      <c r="B1970" s="14">
        <v>5112</v>
      </c>
      <c r="C1970" s="14" t="s">
        <v>2948</v>
      </c>
      <c r="D1970" s="14" t="s">
        <v>968</v>
      </c>
      <c r="E1970" s="14">
        <v>5</v>
      </c>
      <c r="F1970" s="18">
        <f t="shared" si="91"/>
        <v>2000</v>
      </c>
      <c r="G1970" s="18">
        <f>INDEX(章节关卡!$D$4:$AA$123,掉落填表!B1970-5000,(掉落填表!E1970-1)*4+2)</f>
        <v>1603019</v>
      </c>
      <c r="H1970" s="18">
        <f t="shared" si="92"/>
        <v>1</v>
      </c>
      <c r="L1970" s="18">
        <f>INDEX(章节关卡!$D$4:$AA$123,掉落填表!B1970-5000,(掉落填表!E1970-1)*4+4)*$Z$4</f>
        <v>0.2</v>
      </c>
      <c r="P1970" s="18">
        <f t="shared" si="90"/>
        <v>51120005</v>
      </c>
      <c r="Q1970" s="18" t="str">
        <f>G1970&amp;"#"&amp;H1970&amp;"#"&amp;VLOOKUP(G1970,章节关卡!$AN$3:$AO$36,2,FALSE)</f>
        <v>1603019#1#16</v>
      </c>
    </row>
    <row r="1971" spans="1:17" ht="17.100000000000001" customHeight="1" x14ac:dyDescent="0.2">
      <c r="A1971" s="14">
        <v>1968</v>
      </c>
      <c r="B1971" s="14">
        <v>5112</v>
      </c>
      <c r="C1971" s="14" t="s">
        <v>2949</v>
      </c>
      <c r="D1971" s="14" t="s">
        <v>968</v>
      </c>
      <c r="E1971" s="14">
        <v>6</v>
      </c>
      <c r="F1971" s="18">
        <f t="shared" si="91"/>
        <v>2000</v>
      </c>
      <c r="G1971" s="18">
        <f>INDEX(章节关卡!$D$4:$AA$123,掉落填表!B1971-5000,(掉落填表!E1971-1)*4+2)</f>
        <v>1603017</v>
      </c>
      <c r="H1971" s="18">
        <f t="shared" si="92"/>
        <v>1</v>
      </c>
      <c r="L1971" s="18">
        <f>INDEX(章节关卡!$D$4:$AA$123,掉落填表!B1971-5000,(掉落填表!E1971-1)*4+4)*$Z$4</f>
        <v>0.2</v>
      </c>
      <c r="P1971" s="18">
        <f t="shared" si="90"/>
        <v>51120006</v>
      </c>
      <c r="Q1971" s="18" t="str">
        <f>G1971&amp;"#"&amp;H1971&amp;"#"&amp;VLOOKUP(G1971,章节关卡!$AN$3:$AO$36,2,FALSE)</f>
        <v>1603017#1#16</v>
      </c>
    </row>
    <row r="1972" spans="1:17" ht="17.100000000000001" customHeight="1" x14ac:dyDescent="0.2">
      <c r="A1972" s="14">
        <v>1969</v>
      </c>
      <c r="B1972" s="14">
        <v>5113</v>
      </c>
      <c r="C1972" s="14" t="s">
        <v>2950</v>
      </c>
      <c r="D1972" s="14" t="s">
        <v>968</v>
      </c>
      <c r="E1972" s="14">
        <v>1</v>
      </c>
      <c r="F1972" s="18">
        <f t="shared" si="91"/>
        <v>10000</v>
      </c>
      <c r="G1972" s="18">
        <f>INDEX(章节关卡!$D$4:$AA$123,掉落填表!B1972-5000,(掉落填表!E1972-1)*4+2)</f>
        <v>1401002</v>
      </c>
      <c r="H1972" s="18">
        <f t="shared" si="92"/>
        <v>500</v>
      </c>
      <c r="L1972" s="18">
        <f>INDEX(章节关卡!$D$4:$AA$123,掉落填表!B1972-5000,(掉落填表!E1972-1)*4+4)*$Z$4</f>
        <v>500</v>
      </c>
      <c r="P1972" s="18">
        <f t="shared" si="90"/>
        <v>51130001</v>
      </c>
      <c r="Q1972" s="18" t="str">
        <f>G1972&amp;"#"&amp;H1972&amp;"#"&amp;VLOOKUP(G1972,章节关卡!$AN$3:$AO$36,2,FALSE)</f>
        <v>1401002#500#14</v>
      </c>
    </row>
    <row r="1973" spans="1:17" ht="17.100000000000001" customHeight="1" x14ac:dyDescent="0.2">
      <c r="A1973" s="14">
        <v>1970</v>
      </c>
      <c r="B1973" s="14">
        <v>5113</v>
      </c>
      <c r="C1973" s="14" t="s">
        <v>2951</v>
      </c>
      <c r="D1973" s="14" t="s">
        <v>968</v>
      </c>
      <c r="E1973" s="14">
        <v>2</v>
      </c>
      <c r="F1973" s="18">
        <f t="shared" si="91"/>
        <v>10000</v>
      </c>
      <c r="G1973" s="18">
        <f>INDEX(章节关卡!$D$4:$AA$123,掉落填表!B1973-5000,(掉落填表!E1973-1)*4+2)</f>
        <v>1603008</v>
      </c>
      <c r="H1973" s="18">
        <f t="shared" si="92"/>
        <v>1</v>
      </c>
      <c r="L1973" s="18">
        <f>INDEX(章节关卡!$D$4:$AA$123,掉落填表!B1973-5000,(掉落填表!E1973-1)*4+4)*$Z$4</f>
        <v>1</v>
      </c>
      <c r="P1973" s="18">
        <f t="shared" si="90"/>
        <v>51130002</v>
      </c>
      <c r="Q1973" s="18" t="str">
        <f>G1973&amp;"#"&amp;H1973&amp;"#"&amp;VLOOKUP(G1973,章节关卡!$AN$3:$AO$36,2,FALSE)</f>
        <v>1603008#1#16</v>
      </c>
    </row>
    <row r="1974" spans="1:17" ht="17.100000000000001" customHeight="1" x14ac:dyDescent="0.2">
      <c r="A1974" s="14">
        <v>1971</v>
      </c>
      <c r="B1974" s="14">
        <v>5113</v>
      </c>
      <c r="C1974" s="14" t="s">
        <v>2952</v>
      </c>
      <c r="D1974" s="14" t="s">
        <v>968</v>
      </c>
      <c r="E1974" s="14">
        <v>3</v>
      </c>
      <c r="F1974" s="18">
        <f t="shared" si="91"/>
        <v>10000</v>
      </c>
      <c r="G1974" s="18">
        <f>INDEX(章节关卡!$D$4:$AA$123,掉落填表!B1974-5000,(掉落填表!E1974-1)*4+2)</f>
        <v>1603010</v>
      </c>
      <c r="H1974" s="18">
        <f t="shared" si="92"/>
        <v>1</v>
      </c>
      <c r="L1974" s="18">
        <f>INDEX(章节关卡!$D$4:$AA$123,掉落填表!B1974-5000,(掉落填表!E1974-1)*4+4)*$Z$4</f>
        <v>1</v>
      </c>
      <c r="P1974" s="18">
        <f t="shared" si="90"/>
        <v>51130003</v>
      </c>
      <c r="Q1974" s="18" t="str">
        <f>G1974&amp;"#"&amp;H1974&amp;"#"&amp;VLOOKUP(G1974,章节关卡!$AN$3:$AO$36,2,FALSE)</f>
        <v>1603010#1#16</v>
      </c>
    </row>
    <row r="1975" spans="1:17" ht="17.100000000000001" customHeight="1" x14ac:dyDescent="0.2">
      <c r="A1975" s="14">
        <v>1972</v>
      </c>
      <c r="B1975" s="14">
        <v>5113</v>
      </c>
      <c r="C1975" s="14" t="s">
        <v>2953</v>
      </c>
      <c r="D1975" s="14" t="s">
        <v>968</v>
      </c>
      <c r="E1975" s="14">
        <v>4</v>
      </c>
      <c r="F1975" s="18">
        <f t="shared" si="91"/>
        <v>10000</v>
      </c>
      <c r="G1975" s="18">
        <f>INDEX(章节关卡!$D$4:$AA$123,掉落填表!B1975-5000,(掉落填表!E1975-1)*4+2)</f>
        <v>1603012</v>
      </c>
      <c r="H1975" s="18">
        <f t="shared" si="92"/>
        <v>1</v>
      </c>
      <c r="L1975" s="18">
        <f>INDEX(章节关卡!$D$4:$AA$123,掉落填表!B1975-5000,(掉落填表!E1975-1)*4+4)*$Z$4</f>
        <v>1</v>
      </c>
      <c r="P1975" s="18">
        <f t="shared" si="90"/>
        <v>51130004</v>
      </c>
      <c r="Q1975" s="18" t="str">
        <f>G1975&amp;"#"&amp;H1975&amp;"#"&amp;VLOOKUP(G1975,章节关卡!$AN$3:$AO$36,2,FALSE)</f>
        <v>1603012#1#16</v>
      </c>
    </row>
    <row r="1976" spans="1:17" ht="17.100000000000001" customHeight="1" x14ac:dyDescent="0.2">
      <c r="A1976" s="14">
        <v>1973</v>
      </c>
      <c r="B1976" s="14">
        <v>5113</v>
      </c>
      <c r="C1976" s="14" t="s">
        <v>2954</v>
      </c>
      <c r="D1976" s="14" t="s">
        <v>968</v>
      </c>
      <c r="E1976" s="14">
        <v>5</v>
      </c>
      <c r="F1976" s="18">
        <f t="shared" si="91"/>
        <v>2000</v>
      </c>
      <c r="G1976" s="18">
        <f>INDEX(章节关卡!$D$4:$AA$123,掉落填表!B1976-5000,(掉落填表!E1976-1)*4+2)</f>
        <v>1603020</v>
      </c>
      <c r="H1976" s="18">
        <f t="shared" si="92"/>
        <v>1</v>
      </c>
      <c r="L1976" s="18">
        <f>INDEX(章节关卡!$D$4:$AA$123,掉落填表!B1976-5000,(掉落填表!E1976-1)*4+4)*$Z$4</f>
        <v>0.2</v>
      </c>
      <c r="P1976" s="18">
        <f t="shared" si="90"/>
        <v>51130005</v>
      </c>
      <c r="Q1976" s="18" t="str">
        <f>G1976&amp;"#"&amp;H1976&amp;"#"&amp;VLOOKUP(G1976,章节关卡!$AN$3:$AO$36,2,FALSE)</f>
        <v>1603020#1#16</v>
      </c>
    </row>
    <row r="1977" spans="1:17" ht="17.100000000000001" customHeight="1" x14ac:dyDescent="0.2">
      <c r="A1977" s="14">
        <v>1974</v>
      </c>
      <c r="B1977" s="14">
        <v>5113</v>
      </c>
      <c r="C1977" s="14" t="s">
        <v>2955</v>
      </c>
      <c r="D1977" s="14" t="s">
        <v>968</v>
      </c>
      <c r="E1977" s="14">
        <v>6</v>
      </c>
      <c r="F1977" s="18">
        <f t="shared" si="91"/>
        <v>2000</v>
      </c>
      <c r="G1977" s="18">
        <f>INDEX(章节关卡!$D$4:$AA$123,掉落填表!B1977-5000,(掉落填表!E1977-1)*4+2)</f>
        <v>1603017</v>
      </c>
      <c r="H1977" s="18">
        <f t="shared" si="92"/>
        <v>1</v>
      </c>
      <c r="L1977" s="18">
        <f>INDEX(章节关卡!$D$4:$AA$123,掉落填表!B1977-5000,(掉落填表!E1977-1)*4+4)*$Z$4</f>
        <v>0.2</v>
      </c>
      <c r="P1977" s="18">
        <f t="shared" si="90"/>
        <v>51130006</v>
      </c>
      <c r="Q1977" s="18" t="str">
        <f>G1977&amp;"#"&amp;H1977&amp;"#"&amp;VLOOKUP(G1977,章节关卡!$AN$3:$AO$36,2,FALSE)</f>
        <v>1603017#1#16</v>
      </c>
    </row>
    <row r="1978" spans="1:17" ht="17.100000000000001" customHeight="1" x14ac:dyDescent="0.2">
      <c r="A1978" s="14">
        <v>1975</v>
      </c>
      <c r="B1978" s="14">
        <v>5114</v>
      </c>
      <c r="C1978" s="14" t="s">
        <v>2956</v>
      </c>
      <c r="D1978" s="14" t="s">
        <v>968</v>
      </c>
      <c r="E1978" s="14">
        <v>1</v>
      </c>
      <c r="F1978" s="18">
        <f t="shared" si="91"/>
        <v>10000</v>
      </c>
      <c r="G1978" s="18">
        <f>INDEX(章节关卡!$D$4:$AA$123,掉落填表!B1978-5000,(掉落填表!E1978-1)*4+2)</f>
        <v>1401002</v>
      </c>
      <c r="H1978" s="18">
        <f t="shared" si="92"/>
        <v>500</v>
      </c>
      <c r="L1978" s="18">
        <f>INDEX(章节关卡!$D$4:$AA$123,掉落填表!B1978-5000,(掉落填表!E1978-1)*4+4)*$Z$4</f>
        <v>500</v>
      </c>
      <c r="P1978" s="18">
        <f t="shared" si="90"/>
        <v>51140001</v>
      </c>
      <c r="Q1978" s="18" t="str">
        <f>G1978&amp;"#"&amp;H1978&amp;"#"&amp;VLOOKUP(G1978,章节关卡!$AN$3:$AO$36,2,FALSE)</f>
        <v>1401002#500#14</v>
      </c>
    </row>
    <row r="1979" spans="1:17" ht="17.100000000000001" customHeight="1" x14ac:dyDescent="0.2">
      <c r="A1979" s="14">
        <v>1976</v>
      </c>
      <c r="B1979" s="14">
        <v>5114</v>
      </c>
      <c r="C1979" s="14" t="s">
        <v>2957</v>
      </c>
      <c r="D1979" s="14" t="s">
        <v>968</v>
      </c>
      <c r="E1979" s="14">
        <v>2</v>
      </c>
      <c r="F1979" s="18">
        <f t="shared" si="91"/>
        <v>10000</v>
      </c>
      <c r="G1979" s="18">
        <f>INDEX(章节关卡!$D$4:$AA$123,掉落填表!B1979-5000,(掉落填表!E1979-1)*4+2)</f>
        <v>1401003</v>
      </c>
      <c r="H1979" s="18">
        <f t="shared" si="92"/>
        <v>120</v>
      </c>
      <c r="L1979" s="18">
        <f>INDEX(章节关卡!$D$4:$AA$123,掉落填表!B1979-5000,(掉落填表!E1979-1)*4+4)*$Z$4</f>
        <v>120</v>
      </c>
      <c r="P1979" s="18">
        <f t="shared" si="90"/>
        <v>51140002</v>
      </c>
      <c r="Q1979" s="18" t="str">
        <f>G1979&amp;"#"&amp;H1979&amp;"#"&amp;VLOOKUP(G1979,章节关卡!$AN$3:$AO$36,2,FALSE)</f>
        <v>1401003#120#14</v>
      </c>
    </row>
    <row r="1980" spans="1:17" ht="17.100000000000001" customHeight="1" x14ac:dyDescent="0.2">
      <c r="A1980" s="14">
        <v>1977</v>
      </c>
      <c r="B1980" s="14">
        <v>5114</v>
      </c>
      <c r="C1980" s="14" t="s">
        <v>2958</v>
      </c>
      <c r="D1980" s="14" t="s">
        <v>968</v>
      </c>
      <c r="E1980" s="14">
        <v>3</v>
      </c>
      <c r="F1980" s="18">
        <f t="shared" si="91"/>
        <v>10000</v>
      </c>
      <c r="G1980" s="18">
        <f>INDEX(章节关卡!$D$4:$AA$123,掉落填表!B1980-5000,(掉落填表!E1980-1)*4+2)</f>
        <v>1603006</v>
      </c>
      <c r="H1980" s="18">
        <f t="shared" si="92"/>
        <v>10</v>
      </c>
      <c r="L1980" s="18">
        <f>INDEX(章节关卡!$D$4:$AA$123,掉落填表!B1980-5000,(掉落填表!E1980-1)*4+4)*$Z$4</f>
        <v>10</v>
      </c>
      <c r="P1980" s="18">
        <f t="shared" si="90"/>
        <v>51140003</v>
      </c>
      <c r="Q1980" s="18" t="str">
        <f>G1980&amp;"#"&amp;H1980&amp;"#"&amp;VLOOKUP(G1980,章节关卡!$AN$3:$AO$36,2,FALSE)</f>
        <v>1603006#10#16</v>
      </c>
    </row>
    <row r="1981" spans="1:17" ht="17.100000000000001" customHeight="1" x14ac:dyDescent="0.2">
      <c r="A1981" s="14">
        <v>1978</v>
      </c>
      <c r="B1981" s="14">
        <v>5114</v>
      </c>
      <c r="C1981" s="14" t="s">
        <v>2959</v>
      </c>
      <c r="D1981" s="14" t="s">
        <v>968</v>
      </c>
      <c r="E1981" s="14">
        <v>4</v>
      </c>
      <c r="F1981" s="18">
        <f t="shared" si="91"/>
        <v>10000</v>
      </c>
      <c r="G1981" s="18">
        <f>INDEX(章节关卡!$D$4:$AA$123,掉落填表!B1981-5000,(掉落填表!E1981-1)*4+2)</f>
        <v>1603014</v>
      </c>
      <c r="H1981" s="18">
        <f t="shared" si="92"/>
        <v>1</v>
      </c>
      <c r="L1981" s="18">
        <f>INDEX(章节关卡!$D$4:$AA$123,掉落填表!B1981-5000,(掉落填表!E1981-1)*4+4)*$Z$4</f>
        <v>1</v>
      </c>
      <c r="P1981" s="18">
        <f t="shared" si="90"/>
        <v>51140004</v>
      </c>
      <c r="Q1981" s="18" t="str">
        <f>G1981&amp;"#"&amp;H1981&amp;"#"&amp;VLOOKUP(G1981,章节关卡!$AN$3:$AO$36,2,FALSE)</f>
        <v>1603014#1#16</v>
      </c>
    </row>
    <row r="1982" spans="1:17" ht="17.100000000000001" customHeight="1" x14ac:dyDescent="0.2">
      <c r="A1982" s="14">
        <v>1979</v>
      </c>
      <c r="B1982" s="14">
        <v>5114</v>
      </c>
      <c r="C1982" s="14" t="s">
        <v>2960</v>
      </c>
      <c r="D1982" s="14" t="s">
        <v>968</v>
      </c>
      <c r="E1982" s="14">
        <v>5</v>
      </c>
      <c r="F1982" s="18">
        <f t="shared" si="91"/>
        <v>2000</v>
      </c>
      <c r="G1982" s="18">
        <f>INDEX(章节关卡!$D$4:$AA$123,掉落填表!B1982-5000,(掉落填表!E1982-1)*4+2)</f>
        <v>1603021</v>
      </c>
      <c r="H1982" s="18">
        <f t="shared" si="92"/>
        <v>1</v>
      </c>
      <c r="L1982" s="18">
        <f>INDEX(章节关卡!$D$4:$AA$123,掉落填表!B1982-5000,(掉落填表!E1982-1)*4+4)*$Z$4</f>
        <v>0.2</v>
      </c>
      <c r="P1982" s="18">
        <f t="shared" si="90"/>
        <v>51140005</v>
      </c>
      <c r="Q1982" s="18" t="str">
        <f>G1982&amp;"#"&amp;H1982&amp;"#"&amp;VLOOKUP(G1982,章节关卡!$AN$3:$AO$36,2,FALSE)</f>
        <v>1603021#1#16</v>
      </c>
    </row>
    <row r="1983" spans="1:17" ht="17.100000000000001" customHeight="1" x14ac:dyDescent="0.2">
      <c r="A1983" s="14">
        <v>1980</v>
      </c>
      <c r="B1983" s="14">
        <v>5114</v>
      </c>
      <c r="C1983" s="14" t="s">
        <v>2961</v>
      </c>
      <c r="D1983" s="14" t="s">
        <v>968</v>
      </c>
      <c r="E1983" s="14">
        <v>6</v>
      </c>
      <c r="F1983" s="18">
        <f t="shared" si="91"/>
        <v>2000</v>
      </c>
      <c r="G1983" s="18">
        <f>INDEX(章节关卡!$D$4:$AA$123,掉落填表!B1983-5000,(掉落填表!E1983-1)*4+2)</f>
        <v>1603017</v>
      </c>
      <c r="H1983" s="18">
        <f t="shared" si="92"/>
        <v>1</v>
      </c>
      <c r="L1983" s="18">
        <f>INDEX(章节关卡!$D$4:$AA$123,掉落填表!B1983-5000,(掉落填表!E1983-1)*4+4)*$Z$4</f>
        <v>0.2</v>
      </c>
      <c r="P1983" s="18">
        <f t="shared" si="90"/>
        <v>51140006</v>
      </c>
      <c r="Q1983" s="18" t="str">
        <f>G1983&amp;"#"&amp;H1983&amp;"#"&amp;VLOOKUP(G1983,章节关卡!$AN$3:$AO$36,2,FALSE)</f>
        <v>1603017#1#16</v>
      </c>
    </row>
    <row r="1984" spans="1:17" ht="17.100000000000001" customHeight="1" x14ac:dyDescent="0.2">
      <c r="A1984" s="14">
        <v>1981</v>
      </c>
      <c r="B1984" s="14">
        <v>5115</v>
      </c>
      <c r="C1984" s="14" t="s">
        <v>2962</v>
      </c>
      <c r="D1984" s="14" t="s">
        <v>968</v>
      </c>
      <c r="E1984" s="14">
        <v>1</v>
      </c>
      <c r="F1984" s="18">
        <f t="shared" si="91"/>
        <v>10000</v>
      </c>
      <c r="G1984" s="18">
        <f>INDEX(章节关卡!$D$4:$AA$123,掉落填表!B1984-5000,(掉落填表!E1984-1)*4+2)</f>
        <v>1401002</v>
      </c>
      <c r="H1984" s="18">
        <f t="shared" si="92"/>
        <v>500</v>
      </c>
      <c r="L1984" s="18">
        <f>INDEX(章节关卡!$D$4:$AA$123,掉落填表!B1984-5000,(掉落填表!E1984-1)*4+4)*$Z$4</f>
        <v>500</v>
      </c>
      <c r="P1984" s="18">
        <f t="shared" si="90"/>
        <v>51150001</v>
      </c>
      <c r="Q1984" s="18" t="str">
        <f>G1984&amp;"#"&amp;H1984&amp;"#"&amp;VLOOKUP(G1984,章节关卡!$AN$3:$AO$36,2,FALSE)</f>
        <v>1401002#500#14</v>
      </c>
    </row>
    <row r="1985" spans="1:17" ht="17.100000000000001" customHeight="1" x14ac:dyDescent="0.2">
      <c r="A1985" s="14">
        <v>1982</v>
      </c>
      <c r="B1985" s="14">
        <v>5115</v>
      </c>
      <c r="C1985" s="14" t="s">
        <v>2963</v>
      </c>
      <c r="D1985" s="14" t="s">
        <v>968</v>
      </c>
      <c r="E1985" s="14">
        <v>2</v>
      </c>
      <c r="F1985" s="18">
        <f t="shared" si="91"/>
        <v>10000</v>
      </c>
      <c r="G1985" s="18">
        <f>INDEX(章节关卡!$D$4:$AA$123,掉落填表!B1985-5000,(掉落填表!E1985-1)*4+2)</f>
        <v>1401004</v>
      </c>
      <c r="H1985" s="18">
        <f t="shared" si="92"/>
        <v>120</v>
      </c>
      <c r="L1985" s="18">
        <f>INDEX(章节关卡!$D$4:$AA$123,掉落填表!B1985-5000,(掉落填表!E1985-1)*4+4)*$Z$4</f>
        <v>120</v>
      </c>
      <c r="P1985" s="18">
        <f t="shared" si="90"/>
        <v>51150002</v>
      </c>
      <c r="Q1985" s="18" t="str">
        <f>G1985&amp;"#"&amp;H1985&amp;"#"&amp;VLOOKUP(G1985,章节关卡!$AN$3:$AO$36,2,FALSE)</f>
        <v>1401004#120#14</v>
      </c>
    </row>
    <row r="1986" spans="1:17" ht="17.100000000000001" customHeight="1" x14ac:dyDescent="0.2">
      <c r="A1986" s="14">
        <v>1983</v>
      </c>
      <c r="B1986" s="14">
        <v>5115</v>
      </c>
      <c r="C1986" s="14" t="s">
        <v>2964</v>
      </c>
      <c r="D1986" s="14" t="s">
        <v>968</v>
      </c>
      <c r="E1986" s="14">
        <v>3</v>
      </c>
      <c r="F1986" s="18">
        <f t="shared" si="91"/>
        <v>10000</v>
      </c>
      <c r="G1986" s="18">
        <f>INDEX(章节关卡!$D$4:$AA$123,掉落填表!B1986-5000,(掉落填表!E1986-1)*4+2)</f>
        <v>1603003</v>
      </c>
      <c r="H1986" s="18">
        <f t="shared" si="92"/>
        <v>10</v>
      </c>
      <c r="L1986" s="18">
        <f>INDEX(章节关卡!$D$4:$AA$123,掉落填表!B1986-5000,(掉落填表!E1986-1)*4+4)*$Z$4</f>
        <v>10</v>
      </c>
      <c r="P1986" s="18">
        <f t="shared" si="90"/>
        <v>51150003</v>
      </c>
      <c r="Q1986" s="18" t="str">
        <f>G1986&amp;"#"&amp;H1986&amp;"#"&amp;VLOOKUP(G1986,章节关卡!$AN$3:$AO$36,2,FALSE)</f>
        <v>1603003#10#16</v>
      </c>
    </row>
    <row r="1987" spans="1:17" ht="17.100000000000001" customHeight="1" x14ac:dyDescent="0.2">
      <c r="A1987" s="14">
        <v>1984</v>
      </c>
      <c r="B1987" s="14">
        <v>5115</v>
      </c>
      <c r="C1987" s="14" t="s">
        <v>2965</v>
      </c>
      <c r="D1987" s="14" t="s">
        <v>968</v>
      </c>
      <c r="E1987" s="14">
        <v>4</v>
      </c>
      <c r="F1987" s="18">
        <f t="shared" si="91"/>
        <v>10000</v>
      </c>
      <c r="G1987" s="18">
        <f>INDEX(章节关卡!$D$4:$AA$123,掉落填表!B1987-5000,(掉落填表!E1987-1)*4+2)</f>
        <v>1603016</v>
      </c>
      <c r="H1987" s="18">
        <f t="shared" si="92"/>
        <v>1</v>
      </c>
      <c r="L1987" s="18">
        <f>INDEX(章节关卡!$D$4:$AA$123,掉落填表!B1987-5000,(掉落填表!E1987-1)*4+4)*$Z$4</f>
        <v>1</v>
      </c>
      <c r="P1987" s="18">
        <f t="shared" si="90"/>
        <v>51150004</v>
      </c>
      <c r="Q1987" s="18" t="str">
        <f>G1987&amp;"#"&amp;H1987&amp;"#"&amp;VLOOKUP(G1987,章节关卡!$AN$3:$AO$36,2,FALSE)</f>
        <v>1603016#1#16</v>
      </c>
    </row>
    <row r="1988" spans="1:17" ht="17.100000000000001" customHeight="1" x14ac:dyDescent="0.2">
      <c r="A1988" s="14">
        <v>1985</v>
      </c>
      <c r="B1988" s="14">
        <v>5115</v>
      </c>
      <c r="C1988" s="14" t="s">
        <v>2966</v>
      </c>
      <c r="D1988" s="14" t="s">
        <v>968</v>
      </c>
      <c r="E1988" s="14">
        <v>5</v>
      </c>
      <c r="F1988" s="18">
        <f t="shared" si="91"/>
        <v>2000</v>
      </c>
      <c r="G1988" s="18">
        <f>INDEX(章节关卡!$D$4:$AA$123,掉落填表!B1988-5000,(掉落填表!E1988-1)*4+2)</f>
        <v>1603022</v>
      </c>
      <c r="H1988" s="18">
        <f t="shared" si="92"/>
        <v>1</v>
      </c>
      <c r="L1988" s="18">
        <f>INDEX(章节关卡!$D$4:$AA$123,掉落填表!B1988-5000,(掉落填表!E1988-1)*4+4)*$Z$4</f>
        <v>0.2</v>
      </c>
      <c r="P1988" s="18">
        <f t="shared" ref="P1988:P2051" si="93">B1988*10000+E1988</f>
        <v>51150005</v>
      </c>
      <c r="Q1988" s="18" t="str">
        <f>G1988&amp;"#"&amp;H1988&amp;"#"&amp;VLOOKUP(G1988,章节关卡!$AN$3:$AO$36,2,FALSE)</f>
        <v>1603022#1#16</v>
      </c>
    </row>
    <row r="1989" spans="1:17" ht="17.100000000000001" customHeight="1" x14ac:dyDescent="0.2">
      <c r="A1989" s="14">
        <v>1986</v>
      </c>
      <c r="B1989" s="14">
        <v>5115</v>
      </c>
      <c r="C1989" s="14" t="s">
        <v>2967</v>
      </c>
      <c r="D1989" s="14" t="s">
        <v>968</v>
      </c>
      <c r="E1989" s="14">
        <v>6</v>
      </c>
      <c r="F1989" s="18">
        <f t="shared" ref="F1989:F2052" si="94">IF(L1989&lt;1,INT(L1989*10000),10000)</f>
        <v>2000</v>
      </c>
      <c r="G1989" s="18">
        <f>INDEX(章节关卡!$D$4:$AA$123,掉落填表!B1989-5000,(掉落填表!E1989-1)*4+2)</f>
        <v>1603017</v>
      </c>
      <c r="H1989" s="18">
        <f t="shared" ref="H1989:H2052" si="95">IF(F1989&lt;10000,1,INT(L1989))</f>
        <v>1</v>
      </c>
      <c r="L1989" s="18">
        <f>INDEX(章节关卡!$D$4:$AA$123,掉落填表!B1989-5000,(掉落填表!E1989-1)*4+4)*$Z$4</f>
        <v>0.2</v>
      </c>
      <c r="P1989" s="18">
        <f t="shared" si="93"/>
        <v>51150006</v>
      </c>
      <c r="Q1989" s="18" t="str">
        <f>G1989&amp;"#"&amp;H1989&amp;"#"&amp;VLOOKUP(G1989,章节关卡!$AN$3:$AO$36,2,FALSE)</f>
        <v>1603017#1#16</v>
      </c>
    </row>
    <row r="1990" spans="1:17" ht="17.100000000000001" customHeight="1" x14ac:dyDescent="0.2">
      <c r="A1990" s="14">
        <v>1987</v>
      </c>
      <c r="B1990" s="14">
        <v>5116</v>
      </c>
      <c r="C1990" s="14" t="s">
        <v>2968</v>
      </c>
      <c r="D1990" s="14" t="s">
        <v>968</v>
      </c>
      <c r="E1990" s="14">
        <v>1</v>
      </c>
      <c r="F1990" s="18">
        <f t="shared" si="94"/>
        <v>10000</v>
      </c>
      <c r="G1990" s="18">
        <f>INDEX(章节关卡!$D$4:$AA$123,掉落填表!B1990-5000,(掉落填表!E1990-1)*4+2)</f>
        <v>1401002</v>
      </c>
      <c r="H1990" s="18">
        <f t="shared" si="95"/>
        <v>500</v>
      </c>
      <c r="L1990" s="18">
        <f>INDEX(章节关卡!$D$4:$AA$123,掉落填表!B1990-5000,(掉落填表!E1990-1)*4+4)*$Z$4</f>
        <v>500</v>
      </c>
      <c r="P1990" s="18">
        <f t="shared" si="93"/>
        <v>51160001</v>
      </c>
      <c r="Q1990" s="18" t="str">
        <f>G1990&amp;"#"&amp;H1990&amp;"#"&amp;VLOOKUP(G1990,章节关卡!$AN$3:$AO$36,2,FALSE)</f>
        <v>1401002#500#14</v>
      </c>
    </row>
    <row r="1991" spans="1:17" ht="17.100000000000001" customHeight="1" x14ac:dyDescent="0.2">
      <c r="A1991" s="14">
        <v>1988</v>
      </c>
      <c r="B1991" s="14">
        <v>5116</v>
      </c>
      <c r="C1991" s="14" t="s">
        <v>2969</v>
      </c>
      <c r="D1991" s="14" t="s">
        <v>968</v>
      </c>
      <c r="E1991" s="14">
        <v>2</v>
      </c>
      <c r="F1991" s="18">
        <f t="shared" si="94"/>
        <v>10000</v>
      </c>
      <c r="G1991" s="18">
        <f>INDEX(章节关卡!$D$4:$AA$123,掉落填表!B1991-5000,(掉落填表!E1991-1)*4+2)</f>
        <v>1401003</v>
      </c>
      <c r="H1991" s="18">
        <f t="shared" si="95"/>
        <v>120</v>
      </c>
      <c r="L1991" s="18">
        <f>INDEX(章节关卡!$D$4:$AA$123,掉落填表!B1991-5000,(掉落填表!E1991-1)*4+4)*$Z$4</f>
        <v>120</v>
      </c>
      <c r="P1991" s="18">
        <f t="shared" si="93"/>
        <v>51160002</v>
      </c>
      <c r="Q1991" s="18" t="str">
        <f>G1991&amp;"#"&amp;H1991&amp;"#"&amp;VLOOKUP(G1991,章节关卡!$AN$3:$AO$36,2,FALSE)</f>
        <v>1401003#120#14</v>
      </c>
    </row>
    <row r="1992" spans="1:17" ht="17.100000000000001" customHeight="1" x14ac:dyDescent="0.2">
      <c r="A1992" s="14">
        <v>1989</v>
      </c>
      <c r="B1992" s="14">
        <v>5116</v>
      </c>
      <c r="C1992" s="14" t="s">
        <v>2970</v>
      </c>
      <c r="D1992" s="14" t="s">
        <v>968</v>
      </c>
      <c r="E1992" s="14">
        <v>3</v>
      </c>
      <c r="F1992" s="18">
        <f t="shared" si="94"/>
        <v>10000</v>
      </c>
      <c r="G1992" s="18">
        <f>INDEX(章节关卡!$D$4:$AA$123,掉落填表!B1992-5000,(掉落填表!E1992-1)*4+2)</f>
        <v>1603006</v>
      </c>
      <c r="H1992" s="18">
        <f t="shared" si="95"/>
        <v>10</v>
      </c>
      <c r="L1992" s="18">
        <f>INDEX(章节关卡!$D$4:$AA$123,掉落填表!B1992-5000,(掉落填表!E1992-1)*4+4)*$Z$4</f>
        <v>10</v>
      </c>
      <c r="P1992" s="18">
        <f t="shared" si="93"/>
        <v>51160003</v>
      </c>
      <c r="Q1992" s="18" t="str">
        <f>G1992&amp;"#"&amp;H1992&amp;"#"&amp;VLOOKUP(G1992,章节关卡!$AN$3:$AO$36,2,FALSE)</f>
        <v>1603006#10#16</v>
      </c>
    </row>
    <row r="1993" spans="1:17" ht="17.100000000000001" customHeight="1" x14ac:dyDescent="0.2">
      <c r="A1993" s="14">
        <v>1990</v>
      </c>
      <c r="B1993" s="14">
        <v>5116</v>
      </c>
      <c r="C1993" s="14" t="s">
        <v>2971</v>
      </c>
      <c r="D1993" s="14" t="s">
        <v>968</v>
      </c>
      <c r="E1993" s="14">
        <v>4</v>
      </c>
      <c r="F1993" s="18">
        <f t="shared" si="94"/>
        <v>10000</v>
      </c>
      <c r="G1993" s="18">
        <f>INDEX(章节关卡!$D$4:$AA$123,掉落填表!B1993-5000,(掉落填表!E1993-1)*4+2)</f>
        <v>1603008</v>
      </c>
      <c r="H1993" s="18">
        <f t="shared" si="95"/>
        <v>1</v>
      </c>
      <c r="L1993" s="18">
        <f>INDEX(章节关卡!$D$4:$AA$123,掉落填表!B1993-5000,(掉落填表!E1993-1)*4+4)*$Z$4</f>
        <v>1</v>
      </c>
      <c r="P1993" s="18">
        <f t="shared" si="93"/>
        <v>51160004</v>
      </c>
      <c r="Q1993" s="18" t="str">
        <f>G1993&amp;"#"&amp;H1993&amp;"#"&amp;VLOOKUP(G1993,章节关卡!$AN$3:$AO$36,2,FALSE)</f>
        <v>1603008#1#16</v>
      </c>
    </row>
    <row r="1994" spans="1:17" ht="17.100000000000001" customHeight="1" x14ac:dyDescent="0.2">
      <c r="A1994" s="14">
        <v>1991</v>
      </c>
      <c r="B1994" s="14">
        <v>5116</v>
      </c>
      <c r="C1994" s="14" t="s">
        <v>2972</v>
      </c>
      <c r="D1994" s="14" t="s">
        <v>968</v>
      </c>
      <c r="E1994" s="14">
        <v>5</v>
      </c>
      <c r="F1994" s="18">
        <f t="shared" si="94"/>
        <v>2000</v>
      </c>
      <c r="G1994" s="18">
        <f>INDEX(章节关卡!$D$4:$AA$123,掉落填表!B1994-5000,(掉落填表!E1994-1)*4+2)</f>
        <v>1603018</v>
      </c>
      <c r="H1994" s="18">
        <f t="shared" si="95"/>
        <v>1</v>
      </c>
      <c r="L1994" s="18">
        <f>INDEX(章节关卡!$D$4:$AA$123,掉落填表!B1994-5000,(掉落填表!E1994-1)*4+4)*$Z$4</f>
        <v>0.2</v>
      </c>
      <c r="P1994" s="18">
        <f t="shared" si="93"/>
        <v>51160005</v>
      </c>
      <c r="Q1994" s="18" t="str">
        <f>G1994&amp;"#"&amp;H1994&amp;"#"&amp;VLOOKUP(G1994,章节关卡!$AN$3:$AO$36,2,FALSE)</f>
        <v>1603018#1#16</v>
      </c>
    </row>
    <row r="1995" spans="1:17" ht="17.100000000000001" customHeight="1" x14ac:dyDescent="0.2">
      <c r="A1995" s="14">
        <v>1992</v>
      </c>
      <c r="B1995" s="14">
        <v>5116</v>
      </c>
      <c r="C1995" s="14" t="s">
        <v>2973</v>
      </c>
      <c r="D1995" s="14" t="s">
        <v>968</v>
      </c>
      <c r="E1995" s="14">
        <v>6</v>
      </c>
      <c r="F1995" s="18">
        <f t="shared" si="94"/>
        <v>2000</v>
      </c>
      <c r="G1995" s="18">
        <f>INDEX(章节关卡!$D$4:$AA$123,掉落填表!B1995-5000,(掉落填表!E1995-1)*4+2)</f>
        <v>1603017</v>
      </c>
      <c r="H1995" s="18">
        <f t="shared" si="95"/>
        <v>1</v>
      </c>
      <c r="L1995" s="18">
        <f>INDEX(章节关卡!$D$4:$AA$123,掉落填表!B1995-5000,(掉落填表!E1995-1)*4+4)*$Z$4</f>
        <v>0.2</v>
      </c>
      <c r="P1995" s="18">
        <f t="shared" si="93"/>
        <v>51160006</v>
      </c>
      <c r="Q1995" s="18" t="str">
        <f>G1995&amp;"#"&amp;H1995&amp;"#"&amp;VLOOKUP(G1995,章节关卡!$AN$3:$AO$36,2,FALSE)</f>
        <v>1603017#1#16</v>
      </c>
    </row>
    <row r="1996" spans="1:17" ht="17.100000000000001" customHeight="1" x14ac:dyDescent="0.2">
      <c r="A1996" s="14">
        <v>1993</v>
      </c>
      <c r="B1996" s="14">
        <v>5117</v>
      </c>
      <c r="C1996" s="14" t="s">
        <v>2974</v>
      </c>
      <c r="D1996" s="14" t="s">
        <v>968</v>
      </c>
      <c r="E1996" s="14">
        <v>1</v>
      </c>
      <c r="F1996" s="18">
        <f t="shared" si="94"/>
        <v>10000</v>
      </c>
      <c r="G1996" s="18">
        <f>INDEX(章节关卡!$D$4:$AA$123,掉落填表!B1996-5000,(掉落填表!E1996-1)*4+2)</f>
        <v>1401002</v>
      </c>
      <c r="H1996" s="18">
        <f t="shared" si="95"/>
        <v>500</v>
      </c>
      <c r="L1996" s="18">
        <f>INDEX(章节关卡!$D$4:$AA$123,掉落填表!B1996-5000,(掉落填表!E1996-1)*4+4)*$Z$4</f>
        <v>500</v>
      </c>
      <c r="P1996" s="18">
        <f t="shared" si="93"/>
        <v>51170001</v>
      </c>
      <c r="Q1996" s="18" t="str">
        <f>G1996&amp;"#"&amp;H1996&amp;"#"&amp;VLOOKUP(G1996,章节关卡!$AN$3:$AO$36,2,FALSE)</f>
        <v>1401002#500#14</v>
      </c>
    </row>
    <row r="1997" spans="1:17" ht="17.100000000000001" customHeight="1" x14ac:dyDescent="0.2">
      <c r="A1997" s="14">
        <v>1994</v>
      </c>
      <c r="B1997" s="14">
        <v>5117</v>
      </c>
      <c r="C1997" s="14" t="s">
        <v>2975</v>
      </c>
      <c r="D1997" s="14" t="s">
        <v>968</v>
      </c>
      <c r="E1997" s="14">
        <v>2</v>
      </c>
      <c r="F1997" s="18">
        <f t="shared" si="94"/>
        <v>10000</v>
      </c>
      <c r="G1997" s="18">
        <f>INDEX(章节关卡!$D$4:$AA$123,掉落填表!B1997-5000,(掉落填表!E1997-1)*4+2)</f>
        <v>1401004</v>
      </c>
      <c r="H1997" s="18">
        <f t="shared" si="95"/>
        <v>120</v>
      </c>
      <c r="L1997" s="18">
        <f>INDEX(章节关卡!$D$4:$AA$123,掉落填表!B1997-5000,(掉落填表!E1997-1)*4+4)*$Z$4</f>
        <v>120</v>
      </c>
      <c r="P1997" s="18">
        <f t="shared" si="93"/>
        <v>51170002</v>
      </c>
      <c r="Q1997" s="18" t="str">
        <f>G1997&amp;"#"&amp;H1997&amp;"#"&amp;VLOOKUP(G1997,章节关卡!$AN$3:$AO$36,2,FALSE)</f>
        <v>1401004#120#14</v>
      </c>
    </row>
    <row r="1998" spans="1:17" ht="17.100000000000001" customHeight="1" x14ac:dyDescent="0.2">
      <c r="A1998" s="14">
        <v>1995</v>
      </c>
      <c r="B1998" s="14">
        <v>5117</v>
      </c>
      <c r="C1998" s="14" t="s">
        <v>2976</v>
      </c>
      <c r="D1998" s="14" t="s">
        <v>968</v>
      </c>
      <c r="E1998" s="14">
        <v>3</v>
      </c>
      <c r="F1998" s="18">
        <f t="shared" si="94"/>
        <v>10000</v>
      </c>
      <c r="G1998" s="18">
        <f>INDEX(章节关卡!$D$4:$AA$123,掉落填表!B1998-5000,(掉落填表!E1998-1)*4+2)</f>
        <v>1603003</v>
      </c>
      <c r="H1998" s="18">
        <f t="shared" si="95"/>
        <v>10</v>
      </c>
      <c r="L1998" s="18">
        <f>INDEX(章节关卡!$D$4:$AA$123,掉落填表!B1998-5000,(掉落填表!E1998-1)*4+4)*$Z$4</f>
        <v>10</v>
      </c>
      <c r="P1998" s="18">
        <f t="shared" si="93"/>
        <v>51170003</v>
      </c>
      <c r="Q1998" s="18" t="str">
        <f>G1998&amp;"#"&amp;H1998&amp;"#"&amp;VLOOKUP(G1998,章节关卡!$AN$3:$AO$36,2,FALSE)</f>
        <v>1603003#10#16</v>
      </c>
    </row>
    <row r="1999" spans="1:17" ht="17.100000000000001" customHeight="1" x14ac:dyDescent="0.2">
      <c r="A1999" s="14">
        <v>1996</v>
      </c>
      <c r="B1999" s="14">
        <v>5117</v>
      </c>
      <c r="C1999" s="14" t="s">
        <v>2977</v>
      </c>
      <c r="D1999" s="14" t="s">
        <v>968</v>
      </c>
      <c r="E1999" s="14">
        <v>4</v>
      </c>
      <c r="F1999" s="18">
        <f t="shared" si="94"/>
        <v>10000</v>
      </c>
      <c r="G1999" s="18">
        <f>INDEX(章节关卡!$D$4:$AA$123,掉落填表!B1999-5000,(掉落填表!E1999-1)*4+2)</f>
        <v>1603010</v>
      </c>
      <c r="H1999" s="18">
        <f t="shared" si="95"/>
        <v>1</v>
      </c>
      <c r="L1999" s="18">
        <f>INDEX(章节关卡!$D$4:$AA$123,掉落填表!B1999-5000,(掉落填表!E1999-1)*4+4)*$Z$4</f>
        <v>1</v>
      </c>
      <c r="P1999" s="18">
        <f t="shared" si="93"/>
        <v>51170004</v>
      </c>
      <c r="Q1999" s="18" t="str">
        <f>G1999&amp;"#"&amp;H1999&amp;"#"&amp;VLOOKUP(G1999,章节关卡!$AN$3:$AO$36,2,FALSE)</f>
        <v>1603010#1#16</v>
      </c>
    </row>
    <row r="2000" spans="1:17" ht="17.100000000000001" customHeight="1" x14ac:dyDescent="0.2">
      <c r="A2000" s="14">
        <v>1997</v>
      </c>
      <c r="B2000" s="14">
        <v>5117</v>
      </c>
      <c r="C2000" s="14" t="s">
        <v>2978</v>
      </c>
      <c r="D2000" s="14" t="s">
        <v>968</v>
      </c>
      <c r="E2000" s="14">
        <v>5</v>
      </c>
      <c r="F2000" s="18">
        <f t="shared" si="94"/>
        <v>2000</v>
      </c>
      <c r="G2000" s="18">
        <f>INDEX(章节关卡!$D$4:$AA$123,掉落填表!B2000-5000,(掉落填表!E2000-1)*4+2)</f>
        <v>1603019</v>
      </c>
      <c r="H2000" s="18">
        <f t="shared" si="95"/>
        <v>1</v>
      </c>
      <c r="L2000" s="18">
        <f>INDEX(章节关卡!$D$4:$AA$123,掉落填表!B2000-5000,(掉落填表!E2000-1)*4+4)*$Z$4</f>
        <v>0.2</v>
      </c>
      <c r="P2000" s="18">
        <f t="shared" si="93"/>
        <v>51170005</v>
      </c>
      <c r="Q2000" s="18" t="str">
        <f>G2000&amp;"#"&amp;H2000&amp;"#"&amp;VLOOKUP(G2000,章节关卡!$AN$3:$AO$36,2,FALSE)</f>
        <v>1603019#1#16</v>
      </c>
    </row>
    <row r="2001" spans="1:17" ht="17.100000000000001" customHeight="1" x14ac:dyDescent="0.2">
      <c r="A2001" s="14">
        <v>1998</v>
      </c>
      <c r="B2001" s="14">
        <v>5117</v>
      </c>
      <c r="C2001" s="14" t="s">
        <v>2979</v>
      </c>
      <c r="D2001" s="14" t="s">
        <v>968</v>
      </c>
      <c r="E2001" s="14">
        <v>6</v>
      </c>
      <c r="F2001" s="18">
        <f t="shared" si="94"/>
        <v>2000</v>
      </c>
      <c r="G2001" s="18">
        <f>INDEX(章节关卡!$D$4:$AA$123,掉落填表!B2001-5000,(掉落填表!E2001-1)*4+2)</f>
        <v>1603017</v>
      </c>
      <c r="H2001" s="18">
        <f t="shared" si="95"/>
        <v>1</v>
      </c>
      <c r="L2001" s="18">
        <f>INDEX(章节关卡!$D$4:$AA$123,掉落填表!B2001-5000,(掉落填表!E2001-1)*4+4)*$Z$4</f>
        <v>0.2</v>
      </c>
      <c r="P2001" s="18">
        <f t="shared" si="93"/>
        <v>51170006</v>
      </c>
      <c r="Q2001" s="18" t="str">
        <f>G2001&amp;"#"&amp;H2001&amp;"#"&amp;VLOOKUP(G2001,章节关卡!$AN$3:$AO$36,2,FALSE)</f>
        <v>1603017#1#16</v>
      </c>
    </row>
    <row r="2002" spans="1:17" ht="17.100000000000001" customHeight="1" x14ac:dyDescent="0.2">
      <c r="A2002" s="14">
        <v>1999</v>
      </c>
      <c r="B2002" s="14">
        <v>5118</v>
      </c>
      <c r="C2002" s="14" t="s">
        <v>2980</v>
      </c>
      <c r="D2002" s="14" t="s">
        <v>968</v>
      </c>
      <c r="E2002" s="14">
        <v>1</v>
      </c>
      <c r="F2002" s="18">
        <f t="shared" si="94"/>
        <v>10000</v>
      </c>
      <c r="G2002" s="18">
        <f>INDEX(章节关卡!$D$4:$AA$123,掉落填表!B2002-5000,(掉落填表!E2002-1)*4+2)</f>
        <v>1401002</v>
      </c>
      <c r="H2002" s="18">
        <f t="shared" si="95"/>
        <v>500</v>
      </c>
      <c r="L2002" s="18">
        <f>INDEX(章节关卡!$D$4:$AA$123,掉落填表!B2002-5000,(掉落填表!E2002-1)*4+4)*$Z$4</f>
        <v>500</v>
      </c>
      <c r="P2002" s="18">
        <f t="shared" si="93"/>
        <v>51180001</v>
      </c>
      <c r="Q2002" s="18" t="str">
        <f>G2002&amp;"#"&amp;H2002&amp;"#"&amp;VLOOKUP(G2002,章节关卡!$AN$3:$AO$36,2,FALSE)</f>
        <v>1401002#500#14</v>
      </c>
    </row>
    <row r="2003" spans="1:17" ht="17.100000000000001" customHeight="1" x14ac:dyDescent="0.2">
      <c r="A2003" s="14">
        <v>2000</v>
      </c>
      <c r="B2003" s="14">
        <v>5118</v>
      </c>
      <c r="C2003" s="14" t="s">
        <v>2981</v>
      </c>
      <c r="D2003" s="14" t="s">
        <v>968</v>
      </c>
      <c r="E2003" s="14">
        <v>2</v>
      </c>
      <c r="F2003" s="18">
        <f t="shared" si="94"/>
        <v>10000</v>
      </c>
      <c r="G2003" s="18">
        <f>INDEX(章节关卡!$D$4:$AA$123,掉落填表!B2003-5000,(掉落填表!E2003-1)*4+2)</f>
        <v>1603006</v>
      </c>
      <c r="H2003" s="18">
        <f t="shared" si="95"/>
        <v>10</v>
      </c>
      <c r="L2003" s="18">
        <f>INDEX(章节关卡!$D$4:$AA$123,掉落填表!B2003-5000,(掉落填表!E2003-1)*4+4)*$Z$4</f>
        <v>10</v>
      </c>
      <c r="P2003" s="18">
        <f t="shared" si="93"/>
        <v>51180002</v>
      </c>
      <c r="Q2003" s="18" t="str">
        <f>G2003&amp;"#"&amp;H2003&amp;"#"&amp;VLOOKUP(G2003,章节关卡!$AN$3:$AO$36,2,FALSE)</f>
        <v>1603006#10#16</v>
      </c>
    </row>
    <row r="2004" spans="1:17" ht="17.100000000000001" customHeight="1" x14ac:dyDescent="0.2">
      <c r="A2004" s="14">
        <v>2001</v>
      </c>
      <c r="B2004" s="14">
        <v>5118</v>
      </c>
      <c r="C2004" s="14" t="s">
        <v>2982</v>
      </c>
      <c r="D2004" s="14" t="s">
        <v>968</v>
      </c>
      <c r="E2004" s="14">
        <v>3</v>
      </c>
      <c r="F2004" s="18">
        <f t="shared" si="94"/>
        <v>10000</v>
      </c>
      <c r="G2004" s="18">
        <f>INDEX(章节关卡!$D$4:$AA$123,掉落填表!B2004-5000,(掉落填表!E2004-1)*4+2)</f>
        <v>1603006</v>
      </c>
      <c r="H2004" s="18">
        <f t="shared" si="95"/>
        <v>10</v>
      </c>
      <c r="L2004" s="18">
        <f>INDEX(章节关卡!$D$4:$AA$123,掉落填表!B2004-5000,(掉落填表!E2004-1)*4+4)*$Z$4</f>
        <v>10</v>
      </c>
      <c r="P2004" s="18">
        <f t="shared" si="93"/>
        <v>51180003</v>
      </c>
      <c r="Q2004" s="18" t="str">
        <f>G2004&amp;"#"&amp;H2004&amp;"#"&amp;VLOOKUP(G2004,章节关卡!$AN$3:$AO$36,2,FALSE)</f>
        <v>1603006#10#16</v>
      </c>
    </row>
    <row r="2005" spans="1:17" ht="17.100000000000001" customHeight="1" x14ac:dyDescent="0.2">
      <c r="A2005" s="14">
        <v>2002</v>
      </c>
      <c r="B2005" s="14">
        <v>5118</v>
      </c>
      <c r="C2005" s="14" t="s">
        <v>2983</v>
      </c>
      <c r="D2005" s="14" t="s">
        <v>968</v>
      </c>
      <c r="E2005" s="14">
        <v>4</v>
      </c>
      <c r="F2005" s="18">
        <f t="shared" si="94"/>
        <v>10000</v>
      </c>
      <c r="G2005" s="18">
        <f>INDEX(章节关卡!$D$4:$AA$123,掉落填表!B2005-5000,(掉落填表!E2005-1)*4+2)</f>
        <v>1603016</v>
      </c>
      <c r="H2005" s="18">
        <f t="shared" si="95"/>
        <v>1</v>
      </c>
      <c r="L2005" s="18">
        <f>INDEX(章节关卡!$D$4:$AA$123,掉落填表!B2005-5000,(掉落填表!E2005-1)*4+4)*$Z$4</f>
        <v>1</v>
      </c>
      <c r="P2005" s="18">
        <f t="shared" si="93"/>
        <v>51180004</v>
      </c>
      <c r="Q2005" s="18" t="str">
        <f>G2005&amp;"#"&amp;H2005&amp;"#"&amp;VLOOKUP(G2005,章节关卡!$AN$3:$AO$36,2,FALSE)</f>
        <v>1603016#1#16</v>
      </c>
    </row>
    <row r="2006" spans="1:17" ht="17.100000000000001" customHeight="1" x14ac:dyDescent="0.2">
      <c r="A2006" s="14">
        <v>2003</v>
      </c>
      <c r="B2006" s="14">
        <v>5118</v>
      </c>
      <c r="C2006" s="14" t="s">
        <v>2984</v>
      </c>
      <c r="D2006" s="14" t="s">
        <v>968</v>
      </c>
      <c r="E2006" s="14">
        <v>5</v>
      </c>
      <c r="F2006" s="18">
        <f t="shared" si="94"/>
        <v>2000</v>
      </c>
      <c r="G2006" s="18">
        <f>INDEX(章节关卡!$D$4:$AA$123,掉落填表!B2006-5000,(掉落填表!E2006-1)*4+2)</f>
        <v>1603020</v>
      </c>
      <c r="H2006" s="18">
        <f t="shared" si="95"/>
        <v>1</v>
      </c>
      <c r="L2006" s="18">
        <f>INDEX(章节关卡!$D$4:$AA$123,掉落填表!B2006-5000,(掉落填表!E2006-1)*4+4)*$Z$4</f>
        <v>0.2</v>
      </c>
      <c r="P2006" s="18">
        <f t="shared" si="93"/>
        <v>51180005</v>
      </c>
      <c r="Q2006" s="18" t="str">
        <f>G2006&amp;"#"&amp;H2006&amp;"#"&amp;VLOOKUP(G2006,章节关卡!$AN$3:$AO$36,2,FALSE)</f>
        <v>1603020#1#16</v>
      </c>
    </row>
    <row r="2007" spans="1:17" ht="17.100000000000001" customHeight="1" x14ac:dyDescent="0.2">
      <c r="A2007" s="14">
        <v>2004</v>
      </c>
      <c r="B2007" s="14">
        <v>5118</v>
      </c>
      <c r="C2007" s="14" t="s">
        <v>2985</v>
      </c>
      <c r="D2007" s="14" t="s">
        <v>968</v>
      </c>
      <c r="E2007" s="14">
        <v>6</v>
      </c>
      <c r="F2007" s="18">
        <f t="shared" si="94"/>
        <v>2000</v>
      </c>
      <c r="G2007" s="18">
        <f>INDEX(章节关卡!$D$4:$AA$123,掉落填表!B2007-5000,(掉落填表!E2007-1)*4+2)</f>
        <v>1603017</v>
      </c>
      <c r="H2007" s="18">
        <f t="shared" si="95"/>
        <v>1</v>
      </c>
      <c r="L2007" s="18">
        <f>INDEX(章节关卡!$D$4:$AA$123,掉落填表!B2007-5000,(掉落填表!E2007-1)*4+4)*$Z$4</f>
        <v>0.2</v>
      </c>
      <c r="P2007" s="18">
        <f t="shared" si="93"/>
        <v>51180006</v>
      </c>
      <c r="Q2007" s="18" t="str">
        <f>G2007&amp;"#"&amp;H2007&amp;"#"&amp;VLOOKUP(G2007,章节关卡!$AN$3:$AO$36,2,FALSE)</f>
        <v>1603017#1#16</v>
      </c>
    </row>
    <row r="2008" spans="1:17" ht="17.100000000000001" customHeight="1" x14ac:dyDescent="0.2">
      <c r="A2008" s="14">
        <v>2005</v>
      </c>
      <c r="B2008" s="14">
        <v>5119</v>
      </c>
      <c r="C2008" s="14" t="s">
        <v>2986</v>
      </c>
      <c r="D2008" s="14" t="s">
        <v>968</v>
      </c>
      <c r="E2008" s="14">
        <v>1</v>
      </c>
      <c r="F2008" s="18">
        <f t="shared" si="94"/>
        <v>10000</v>
      </c>
      <c r="G2008" s="18">
        <f>INDEX(章节关卡!$D$4:$AA$123,掉落填表!B2008-5000,(掉落填表!E2008-1)*4+2)</f>
        <v>1401002</v>
      </c>
      <c r="H2008" s="18">
        <f t="shared" si="95"/>
        <v>500</v>
      </c>
      <c r="L2008" s="18">
        <f>INDEX(章节关卡!$D$4:$AA$123,掉落填表!B2008-5000,(掉落填表!E2008-1)*4+4)*$Z$4</f>
        <v>500</v>
      </c>
      <c r="P2008" s="18">
        <f t="shared" si="93"/>
        <v>51190001</v>
      </c>
      <c r="Q2008" s="18" t="str">
        <f>G2008&amp;"#"&amp;H2008&amp;"#"&amp;VLOOKUP(G2008,章节关卡!$AN$3:$AO$36,2,FALSE)</f>
        <v>1401002#500#14</v>
      </c>
    </row>
    <row r="2009" spans="1:17" ht="17.100000000000001" customHeight="1" x14ac:dyDescent="0.2">
      <c r="A2009" s="14">
        <v>2006</v>
      </c>
      <c r="B2009" s="14">
        <v>5119</v>
      </c>
      <c r="C2009" s="14" t="s">
        <v>2987</v>
      </c>
      <c r="D2009" s="14" t="s">
        <v>968</v>
      </c>
      <c r="E2009" s="14">
        <v>2</v>
      </c>
      <c r="F2009" s="18">
        <f t="shared" si="94"/>
        <v>10000</v>
      </c>
      <c r="G2009" s="18">
        <f>INDEX(章节关卡!$D$4:$AA$123,掉落填表!B2009-5000,(掉落填表!E2009-1)*4+2)</f>
        <v>1401004</v>
      </c>
      <c r="H2009" s="18">
        <f t="shared" si="95"/>
        <v>120</v>
      </c>
      <c r="L2009" s="18">
        <f>INDEX(章节关卡!$D$4:$AA$123,掉落填表!B2009-5000,(掉落填表!E2009-1)*4+4)*$Z$4</f>
        <v>120</v>
      </c>
      <c r="P2009" s="18">
        <f t="shared" si="93"/>
        <v>51190002</v>
      </c>
      <c r="Q2009" s="18" t="str">
        <f>G2009&amp;"#"&amp;H2009&amp;"#"&amp;VLOOKUP(G2009,章节关卡!$AN$3:$AO$36,2,FALSE)</f>
        <v>1401004#120#14</v>
      </c>
    </row>
    <row r="2010" spans="1:17" ht="17.100000000000001" customHeight="1" x14ac:dyDescent="0.2">
      <c r="A2010" s="14">
        <v>2007</v>
      </c>
      <c r="B2010" s="14">
        <v>5119</v>
      </c>
      <c r="C2010" s="14" t="s">
        <v>2988</v>
      </c>
      <c r="D2010" s="14" t="s">
        <v>968</v>
      </c>
      <c r="E2010" s="14">
        <v>3</v>
      </c>
      <c r="F2010" s="18">
        <f t="shared" si="94"/>
        <v>10000</v>
      </c>
      <c r="G2010" s="18">
        <f>INDEX(章节关卡!$D$4:$AA$123,掉落填表!B2010-5000,(掉落填表!E2010-1)*4+2)</f>
        <v>1401003</v>
      </c>
      <c r="H2010" s="18">
        <f t="shared" si="95"/>
        <v>120</v>
      </c>
      <c r="L2010" s="18">
        <f>INDEX(章节关卡!$D$4:$AA$123,掉落填表!B2010-5000,(掉落填表!E2010-1)*4+4)*$Z$4</f>
        <v>120</v>
      </c>
      <c r="P2010" s="18">
        <f t="shared" si="93"/>
        <v>51190003</v>
      </c>
      <c r="Q2010" s="18" t="str">
        <f>G2010&amp;"#"&amp;H2010&amp;"#"&amp;VLOOKUP(G2010,章节关卡!$AN$3:$AO$36,2,FALSE)</f>
        <v>1401003#120#14</v>
      </c>
    </row>
    <row r="2011" spans="1:17" ht="17.100000000000001" customHeight="1" x14ac:dyDescent="0.2">
      <c r="A2011" s="14">
        <v>2008</v>
      </c>
      <c r="B2011" s="14">
        <v>5119</v>
      </c>
      <c r="C2011" s="14" t="s">
        <v>2989</v>
      </c>
      <c r="D2011" s="14" t="s">
        <v>968</v>
      </c>
      <c r="E2011" s="14">
        <v>4</v>
      </c>
      <c r="F2011" s="18">
        <f t="shared" si="94"/>
        <v>10000</v>
      </c>
      <c r="G2011" s="18">
        <f>INDEX(章节关卡!$D$4:$AA$123,掉落填表!B2011-5000,(掉落填表!E2011-1)*4+2)</f>
        <v>1603014</v>
      </c>
      <c r="H2011" s="18">
        <f t="shared" si="95"/>
        <v>1</v>
      </c>
      <c r="L2011" s="18">
        <f>INDEX(章节关卡!$D$4:$AA$123,掉落填表!B2011-5000,(掉落填表!E2011-1)*4+4)*$Z$4</f>
        <v>1</v>
      </c>
      <c r="P2011" s="18">
        <f t="shared" si="93"/>
        <v>51190004</v>
      </c>
      <c r="Q2011" s="18" t="str">
        <f>G2011&amp;"#"&amp;H2011&amp;"#"&amp;VLOOKUP(G2011,章节关卡!$AN$3:$AO$36,2,FALSE)</f>
        <v>1603014#1#16</v>
      </c>
    </row>
    <row r="2012" spans="1:17" ht="17.100000000000001" customHeight="1" x14ac:dyDescent="0.2">
      <c r="A2012" s="14">
        <v>2009</v>
      </c>
      <c r="B2012" s="14">
        <v>5119</v>
      </c>
      <c r="C2012" s="14" t="s">
        <v>2990</v>
      </c>
      <c r="D2012" s="14" t="s">
        <v>968</v>
      </c>
      <c r="E2012" s="14">
        <v>5</v>
      </c>
      <c r="F2012" s="18">
        <f t="shared" si="94"/>
        <v>2000</v>
      </c>
      <c r="G2012" s="18">
        <f>INDEX(章节关卡!$D$4:$AA$123,掉落填表!B2012-5000,(掉落填表!E2012-1)*4+2)</f>
        <v>1603021</v>
      </c>
      <c r="H2012" s="18">
        <f t="shared" si="95"/>
        <v>1</v>
      </c>
      <c r="L2012" s="18">
        <f>INDEX(章节关卡!$D$4:$AA$123,掉落填表!B2012-5000,(掉落填表!E2012-1)*4+4)*$Z$4</f>
        <v>0.2</v>
      </c>
      <c r="P2012" s="18">
        <f t="shared" si="93"/>
        <v>51190005</v>
      </c>
      <c r="Q2012" s="18" t="str">
        <f>G2012&amp;"#"&amp;H2012&amp;"#"&amp;VLOOKUP(G2012,章节关卡!$AN$3:$AO$36,2,FALSE)</f>
        <v>1603021#1#16</v>
      </c>
    </row>
    <row r="2013" spans="1:17" ht="17.100000000000001" customHeight="1" x14ac:dyDescent="0.2">
      <c r="A2013" s="14">
        <v>2010</v>
      </c>
      <c r="B2013" s="14">
        <v>5119</v>
      </c>
      <c r="C2013" s="14" t="s">
        <v>2991</v>
      </c>
      <c r="D2013" s="14" t="s">
        <v>968</v>
      </c>
      <c r="E2013" s="14">
        <v>6</v>
      </c>
      <c r="F2013" s="18">
        <f t="shared" si="94"/>
        <v>2000</v>
      </c>
      <c r="G2013" s="18">
        <f>INDEX(章节关卡!$D$4:$AA$123,掉落填表!B2013-5000,(掉落填表!E2013-1)*4+2)</f>
        <v>1603017</v>
      </c>
      <c r="H2013" s="18">
        <f t="shared" si="95"/>
        <v>1</v>
      </c>
      <c r="L2013" s="18">
        <f>INDEX(章节关卡!$D$4:$AA$123,掉落填表!B2013-5000,(掉落填表!E2013-1)*4+4)*$Z$4</f>
        <v>0.2</v>
      </c>
      <c r="P2013" s="18">
        <f t="shared" si="93"/>
        <v>51190006</v>
      </c>
      <c r="Q2013" s="18" t="str">
        <f>G2013&amp;"#"&amp;H2013&amp;"#"&amp;VLOOKUP(G2013,章节关卡!$AN$3:$AO$36,2,FALSE)</f>
        <v>1603017#1#16</v>
      </c>
    </row>
    <row r="2014" spans="1:17" ht="17.100000000000001" customHeight="1" x14ac:dyDescent="0.2">
      <c r="A2014" s="14">
        <v>2011</v>
      </c>
      <c r="B2014" s="14">
        <v>5120</v>
      </c>
      <c r="C2014" s="14" t="s">
        <v>2992</v>
      </c>
      <c r="D2014" s="14" t="s">
        <v>968</v>
      </c>
      <c r="E2014" s="14">
        <v>1</v>
      </c>
      <c r="F2014" s="18">
        <f t="shared" si="94"/>
        <v>10000</v>
      </c>
      <c r="G2014" s="18">
        <f>INDEX(章节关卡!$D$4:$AA$123,掉落填表!B2014-5000,(掉落填表!E2014-1)*4+2)</f>
        <v>1401002</v>
      </c>
      <c r="H2014" s="18">
        <f t="shared" si="95"/>
        <v>500</v>
      </c>
      <c r="L2014" s="18">
        <f>INDEX(章节关卡!$D$4:$AA$123,掉落填表!B2014-5000,(掉落填表!E2014-1)*4+4)*$Z$4</f>
        <v>500</v>
      </c>
      <c r="P2014" s="18">
        <f t="shared" si="93"/>
        <v>51200001</v>
      </c>
      <c r="Q2014" s="18" t="str">
        <f>G2014&amp;"#"&amp;H2014&amp;"#"&amp;VLOOKUP(G2014,章节关卡!$AN$3:$AO$36,2,FALSE)</f>
        <v>1401002#500#14</v>
      </c>
    </row>
    <row r="2015" spans="1:17" ht="17.100000000000001" customHeight="1" x14ac:dyDescent="0.2">
      <c r="A2015" s="14">
        <v>2012</v>
      </c>
      <c r="B2015" s="14">
        <v>5120</v>
      </c>
      <c r="C2015" s="14" t="s">
        <v>2993</v>
      </c>
      <c r="D2015" s="14" t="s">
        <v>968</v>
      </c>
      <c r="E2015" s="14">
        <v>2</v>
      </c>
      <c r="F2015" s="18">
        <f t="shared" si="94"/>
        <v>10000</v>
      </c>
      <c r="G2015" s="18">
        <f>INDEX(章节关卡!$D$4:$AA$123,掉落填表!B2015-5000,(掉落填表!E2015-1)*4+2)</f>
        <v>1603003</v>
      </c>
      <c r="H2015" s="18">
        <f t="shared" si="95"/>
        <v>10</v>
      </c>
      <c r="L2015" s="18">
        <f>INDEX(章节关卡!$D$4:$AA$123,掉落填表!B2015-5000,(掉落填表!E2015-1)*4+4)*$Z$4</f>
        <v>10</v>
      </c>
      <c r="O2015" s="24"/>
      <c r="P2015" s="18">
        <f t="shared" si="93"/>
        <v>51200002</v>
      </c>
      <c r="Q2015" s="18" t="str">
        <f>G2015&amp;"#"&amp;H2015&amp;"#"&amp;VLOOKUP(G2015,章节关卡!$AN$3:$AO$36,2,FALSE)</f>
        <v>1603003#10#16</v>
      </c>
    </row>
    <row r="2016" spans="1:17" ht="17.100000000000001" customHeight="1" x14ac:dyDescent="0.2">
      <c r="A2016" s="14">
        <v>2013</v>
      </c>
      <c r="B2016" s="14">
        <v>5120</v>
      </c>
      <c r="C2016" s="14" t="s">
        <v>2994</v>
      </c>
      <c r="D2016" s="14" t="s">
        <v>968</v>
      </c>
      <c r="E2016" s="14">
        <v>3</v>
      </c>
      <c r="F2016" s="18">
        <f t="shared" si="94"/>
        <v>10000</v>
      </c>
      <c r="G2016" s="18">
        <f>INDEX(章节关卡!$D$4:$AA$123,掉落填表!B2016-5000,(掉落填表!E2016-1)*4+2)</f>
        <v>1603006</v>
      </c>
      <c r="H2016" s="18">
        <f t="shared" si="95"/>
        <v>10</v>
      </c>
      <c r="L2016" s="18">
        <f>INDEX(章节关卡!$D$4:$AA$123,掉落填表!B2016-5000,(掉落填表!E2016-1)*4+4)*$Z$4</f>
        <v>10</v>
      </c>
      <c r="O2016" s="24"/>
      <c r="P2016" s="18">
        <f t="shared" si="93"/>
        <v>51200003</v>
      </c>
      <c r="Q2016" s="18" t="str">
        <f>G2016&amp;"#"&amp;H2016&amp;"#"&amp;VLOOKUP(G2016,章节关卡!$AN$3:$AO$36,2,FALSE)</f>
        <v>1603006#10#16</v>
      </c>
    </row>
    <row r="2017" spans="1:17" ht="17.100000000000001" customHeight="1" x14ac:dyDescent="0.2">
      <c r="A2017" s="14">
        <v>2014</v>
      </c>
      <c r="B2017" s="14">
        <v>5120</v>
      </c>
      <c r="C2017" s="14" t="s">
        <v>2995</v>
      </c>
      <c r="D2017" s="14" t="s">
        <v>968</v>
      </c>
      <c r="E2017" s="14">
        <v>4</v>
      </c>
      <c r="F2017" s="18">
        <f t="shared" si="94"/>
        <v>10000</v>
      </c>
      <c r="G2017" s="18">
        <f>INDEX(章节关卡!$D$4:$AA$123,掉落填表!B2017-5000,(掉落填表!E2017-1)*4+2)</f>
        <v>1603012</v>
      </c>
      <c r="H2017" s="18">
        <f t="shared" si="95"/>
        <v>1</v>
      </c>
      <c r="L2017" s="18">
        <f>INDEX(章节关卡!$D$4:$AA$123,掉落填表!B2017-5000,(掉落填表!E2017-1)*4+4)*$Z$4</f>
        <v>1</v>
      </c>
      <c r="O2017" s="24"/>
      <c r="P2017" s="18">
        <f t="shared" si="93"/>
        <v>51200004</v>
      </c>
      <c r="Q2017" s="18" t="str">
        <f>G2017&amp;"#"&amp;H2017&amp;"#"&amp;VLOOKUP(G2017,章节关卡!$AN$3:$AO$36,2,FALSE)</f>
        <v>1603012#1#16</v>
      </c>
    </row>
    <row r="2018" spans="1:17" ht="17.100000000000001" customHeight="1" x14ac:dyDescent="0.2">
      <c r="A2018" s="14">
        <v>2015</v>
      </c>
      <c r="B2018" s="14">
        <v>5120</v>
      </c>
      <c r="C2018" s="14" t="s">
        <v>2996</v>
      </c>
      <c r="D2018" s="14" t="s">
        <v>968</v>
      </c>
      <c r="E2018" s="14">
        <v>5</v>
      </c>
      <c r="F2018" s="18">
        <f t="shared" si="94"/>
        <v>2000</v>
      </c>
      <c r="G2018" s="18">
        <f>INDEX(章节关卡!$D$4:$AA$123,掉落填表!B2018-5000,(掉落填表!E2018-1)*4+2)</f>
        <v>1603022</v>
      </c>
      <c r="H2018" s="18">
        <f t="shared" si="95"/>
        <v>1</v>
      </c>
      <c r="L2018" s="18">
        <f>INDEX(章节关卡!$D$4:$AA$123,掉落填表!B2018-5000,(掉落填表!E2018-1)*4+4)*$Z$4</f>
        <v>0.2</v>
      </c>
      <c r="O2018" s="24"/>
      <c r="P2018" s="18">
        <f t="shared" si="93"/>
        <v>51200005</v>
      </c>
      <c r="Q2018" s="18" t="str">
        <f>G2018&amp;"#"&amp;H2018&amp;"#"&amp;VLOOKUP(G2018,章节关卡!$AN$3:$AO$36,2,FALSE)</f>
        <v>1603022#1#16</v>
      </c>
    </row>
    <row r="2019" spans="1:17" ht="17.100000000000001" customHeight="1" x14ac:dyDescent="0.2">
      <c r="A2019" s="14">
        <v>2016</v>
      </c>
      <c r="B2019" s="14">
        <v>5120</v>
      </c>
      <c r="C2019" s="14" t="s">
        <v>2997</v>
      </c>
      <c r="D2019" s="14" t="s">
        <v>968</v>
      </c>
      <c r="E2019" s="14">
        <v>6</v>
      </c>
      <c r="F2019" s="18">
        <f t="shared" si="94"/>
        <v>2000</v>
      </c>
      <c r="G2019" s="18">
        <f>INDEX(章节关卡!$D$4:$AA$123,掉落填表!B2019-5000,(掉落填表!E2019-1)*4+2)</f>
        <v>1603017</v>
      </c>
      <c r="H2019" s="18">
        <f t="shared" si="95"/>
        <v>1</v>
      </c>
      <c r="L2019" s="18">
        <f>INDEX(章节关卡!$D$4:$AA$123,掉落填表!B2019-5000,(掉落填表!E2019-1)*4+4)*$Z$4</f>
        <v>0.2</v>
      </c>
      <c r="O2019" s="24"/>
      <c r="P2019" s="18">
        <f t="shared" si="93"/>
        <v>51200006</v>
      </c>
      <c r="Q2019" s="18" t="str">
        <f>G2019&amp;"#"&amp;H2019&amp;"#"&amp;VLOOKUP(G2019,章节关卡!$AN$3:$AO$36,2,FALSE)</f>
        <v>1603017#1#16</v>
      </c>
    </row>
    <row r="2020" spans="1:17" ht="17.100000000000001" customHeight="1" x14ac:dyDescent="0.2">
      <c r="A2020" s="14">
        <v>2017</v>
      </c>
      <c r="B2020" s="14">
        <v>6001</v>
      </c>
      <c r="C2020" s="14" t="s">
        <v>3180</v>
      </c>
      <c r="D2020" s="14" t="s">
        <v>968</v>
      </c>
      <c r="E2020" s="14">
        <v>1</v>
      </c>
      <c r="F2020" s="18">
        <f t="shared" si="94"/>
        <v>10000</v>
      </c>
      <c r="G2020" s="18">
        <f>INDEX(掉落组填表!$S$2:$AQ$2,MATCH(掉落填表!J2020,掉落组填表!$S$3:$AQ$3,0))</f>
        <v>1401002</v>
      </c>
      <c r="H2020" s="18">
        <f t="shared" si="95"/>
        <v>75</v>
      </c>
      <c r="J2020" s="24" t="s">
        <v>3062</v>
      </c>
      <c r="K2020" s="18">
        <f>MATCH(J2020,掉落组填表!$S$3:$AQ$3,0)</f>
        <v>1</v>
      </c>
      <c r="L2020" s="18">
        <f>INDEX(掉落组填表!$S$484:$AQ$563,掉落填表!B2020-6000,掉落填表!K2020)</f>
        <v>75</v>
      </c>
      <c r="O2020" s="24"/>
      <c r="P2020" s="18">
        <f t="shared" si="93"/>
        <v>60010001</v>
      </c>
      <c r="Q2020" s="18" t="str">
        <f>G2020&amp;"#"&amp;H2020&amp;"#"&amp;VLOOKUP(G2020,章节关卡!$AN$3:$AO$36,2,FALSE)</f>
        <v>1401002#75#14</v>
      </c>
    </row>
    <row r="2021" spans="1:17" s="24" customFormat="1" ht="17.100000000000001" customHeight="1" x14ac:dyDescent="0.2">
      <c r="A2021" s="14">
        <v>2018</v>
      </c>
      <c r="B2021" s="14">
        <v>6001</v>
      </c>
      <c r="C2021" s="14" t="s">
        <v>3181</v>
      </c>
      <c r="D2021" s="14" t="s">
        <v>968</v>
      </c>
      <c r="E2021" s="14">
        <v>2</v>
      </c>
      <c r="F2021" s="18">
        <f t="shared" si="94"/>
        <v>10000</v>
      </c>
      <c r="G2021" s="18">
        <f>INDEX(掉落组填表!$S$2:$AQ$2,MATCH(掉落填表!J2021,掉落组填表!$S$3:$AQ$3,0))</f>
        <v>1401003</v>
      </c>
      <c r="H2021" s="18">
        <f t="shared" si="95"/>
        <v>37</v>
      </c>
      <c r="J2021" s="24" t="s">
        <v>392</v>
      </c>
      <c r="K2021" s="18">
        <f>MATCH(J2021,掉落组填表!$S$3:$AQ$3,0)</f>
        <v>2</v>
      </c>
      <c r="L2021" s="18">
        <f>INDEX(掉落组填表!$S$484:$AQ$563,掉落填表!B2021-6000,掉落填表!K2021)</f>
        <v>37</v>
      </c>
      <c r="P2021" s="18">
        <f t="shared" si="93"/>
        <v>60010002</v>
      </c>
      <c r="Q2021" s="18" t="str">
        <f>G2021&amp;"#"&amp;H2021&amp;"#"&amp;VLOOKUP(G2021,章节关卡!$AN$3:$AO$36,2,FALSE)</f>
        <v>1401003#37#14</v>
      </c>
    </row>
    <row r="2022" spans="1:17" s="24" customFormat="1" ht="17.100000000000001" customHeight="1" x14ac:dyDescent="0.2">
      <c r="A2022" s="14">
        <v>2019</v>
      </c>
      <c r="B2022" s="14">
        <v>6002</v>
      </c>
      <c r="C2022" s="14" t="s">
        <v>3182</v>
      </c>
      <c r="D2022" s="14" t="s">
        <v>968</v>
      </c>
      <c r="E2022" s="14">
        <v>1</v>
      </c>
      <c r="F2022" s="18">
        <f t="shared" si="94"/>
        <v>10000</v>
      </c>
      <c r="G2022" s="18">
        <f>INDEX(掉落组填表!$S$2:$AQ$2,MATCH(掉落填表!J2022,掉落组填表!$S$3:$AQ$3,0))</f>
        <v>1401002</v>
      </c>
      <c r="H2022" s="18">
        <f t="shared" si="95"/>
        <v>75</v>
      </c>
      <c r="J2022" s="24" t="s">
        <v>3062</v>
      </c>
      <c r="K2022" s="18">
        <f>MATCH(J2022,掉落组填表!$S$3:$AQ$3,0)</f>
        <v>1</v>
      </c>
      <c r="L2022" s="18">
        <f>INDEX(掉落组填表!$S$484:$AQ$563,掉落填表!B2022-6000,掉落填表!K2022)</f>
        <v>75</v>
      </c>
      <c r="P2022" s="18">
        <f t="shared" si="93"/>
        <v>60020001</v>
      </c>
      <c r="Q2022" s="18" t="str">
        <f>G2022&amp;"#"&amp;H2022&amp;"#"&amp;VLOOKUP(G2022,章节关卡!$AN$3:$AO$36,2,FALSE)</f>
        <v>1401002#75#14</v>
      </c>
    </row>
    <row r="2023" spans="1:17" s="24" customFormat="1" ht="17.100000000000001" customHeight="1" x14ac:dyDescent="0.2">
      <c r="A2023" s="14">
        <v>2020</v>
      </c>
      <c r="B2023" s="14">
        <v>6002</v>
      </c>
      <c r="C2023" s="14" t="s">
        <v>3183</v>
      </c>
      <c r="D2023" s="14" t="s">
        <v>968</v>
      </c>
      <c r="E2023" s="14">
        <v>2</v>
      </c>
      <c r="F2023" s="18">
        <f t="shared" si="94"/>
        <v>10000</v>
      </c>
      <c r="G2023" s="18">
        <f>INDEX(掉落组填表!$S$2:$AQ$2,MATCH(掉落填表!J2023,掉落组填表!$S$3:$AQ$3,0))</f>
        <v>1401004</v>
      </c>
      <c r="H2023" s="18">
        <f t="shared" si="95"/>
        <v>37</v>
      </c>
      <c r="J2023" s="24" t="s">
        <v>391</v>
      </c>
      <c r="K2023" s="18">
        <f>MATCH(J2023,掉落组填表!$S$3:$AQ$3,0)</f>
        <v>3</v>
      </c>
      <c r="L2023" s="18">
        <f>INDEX(掉落组填表!$S$484:$AQ$563,掉落填表!B2023-6000,掉落填表!K2023)</f>
        <v>37</v>
      </c>
      <c r="P2023" s="18">
        <f t="shared" si="93"/>
        <v>60020002</v>
      </c>
      <c r="Q2023" s="18" t="str">
        <f>G2023&amp;"#"&amp;H2023&amp;"#"&amp;VLOOKUP(G2023,章节关卡!$AN$3:$AO$36,2,FALSE)</f>
        <v>1401004#37#14</v>
      </c>
    </row>
    <row r="2024" spans="1:17" ht="17.100000000000001" customHeight="1" x14ac:dyDescent="0.2">
      <c r="A2024" s="14">
        <v>2021</v>
      </c>
      <c r="B2024" s="14">
        <v>6003</v>
      </c>
      <c r="C2024" s="14" t="s">
        <v>3184</v>
      </c>
      <c r="D2024" s="14" t="s">
        <v>968</v>
      </c>
      <c r="E2024" s="14">
        <v>1</v>
      </c>
      <c r="F2024" s="18">
        <f t="shared" si="94"/>
        <v>10000</v>
      </c>
      <c r="G2024" s="18">
        <f>INDEX(掉落组填表!$S$2:$AQ$2,MATCH(掉落填表!J2024,掉落组填表!$S$3:$AQ$3,0))</f>
        <v>1401002</v>
      </c>
      <c r="H2024" s="18">
        <f t="shared" si="95"/>
        <v>100</v>
      </c>
      <c r="J2024" s="24" t="s">
        <v>3062</v>
      </c>
      <c r="K2024" s="18">
        <f>MATCH(J2024,掉落组填表!$S$3:$AQ$3,0)</f>
        <v>1</v>
      </c>
      <c r="L2024" s="18">
        <f>INDEX(掉落组填表!$S$484:$AQ$563,掉落填表!B2024-6000,掉落填表!K2024)</f>
        <v>100</v>
      </c>
      <c r="P2024" s="18">
        <f t="shared" si="93"/>
        <v>60030001</v>
      </c>
      <c r="Q2024" s="18" t="str">
        <f>G2024&amp;"#"&amp;H2024&amp;"#"&amp;VLOOKUP(G2024,章节关卡!$AN$3:$AO$36,2,FALSE)</f>
        <v>1401002#100#14</v>
      </c>
    </row>
    <row r="2025" spans="1:17" s="24" customFormat="1" ht="17.100000000000001" customHeight="1" x14ac:dyDescent="0.2">
      <c r="A2025" s="14">
        <v>2022</v>
      </c>
      <c r="B2025" s="14">
        <v>6003</v>
      </c>
      <c r="C2025" s="14" t="s">
        <v>3185</v>
      </c>
      <c r="D2025" s="14" t="s">
        <v>968</v>
      </c>
      <c r="E2025" s="14">
        <v>2</v>
      </c>
      <c r="F2025" s="18">
        <f t="shared" si="94"/>
        <v>10000</v>
      </c>
      <c r="G2025" s="18">
        <f>INDEX(掉落组填表!$S$2:$AQ$2,MATCH(掉落填表!J2025,掉落组填表!$S$3:$AQ$3,0))</f>
        <v>1401003</v>
      </c>
      <c r="H2025" s="18">
        <f t="shared" si="95"/>
        <v>50</v>
      </c>
      <c r="J2025" s="24" t="s">
        <v>392</v>
      </c>
      <c r="K2025" s="18">
        <f>MATCH(J2025,掉落组填表!$S$3:$AQ$3,0)</f>
        <v>2</v>
      </c>
      <c r="L2025" s="18">
        <f>INDEX(掉落组填表!$S$484:$AQ$563,掉落填表!B2025-6000,掉落填表!K2025)</f>
        <v>50</v>
      </c>
      <c r="P2025" s="18">
        <f t="shared" si="93"/>
        <v>60030002</v>
      </c>
      <c r="Q2025" s="18" t="str">
        <f>G2025&amp;"#"&amp;H2025&amp;"#"&amp;VLOOKUP(G2025,章节关卡!$AN$3:$AO$36,2,FALSE)</f>
        <v>1401003#50#14</v>
      </c>
    </row>
    <row r="2026" spans="1:17" ht="17.100000000000001" customHeight="1" x14ac:dyDescent="0.2">
      <c r="A2026" s="14">
        <v>2023</v>
      </c>
      <c r="B2026" s="14">
        <v>6004</v>
      </c>
      <c r="C2026" s="14" t="s">
        <v>3186</v>
      </c>
      <c r="D2026" s="14" t="s">
        <v>968</v>
      </c>
      <c r="E2026" s="14">
        <v>1</v>
      </c>
      <c r="F2026" s="18">
        <f t="shared" si="94"/>
        <v>10000</v>
      </c>
      <c r="G2026" s="18">
        <f>INDEX(掉落组填表!$S$2:$AQ$2,MATCH(掉落填表!J2026,掉落组填表!$S$3:$AQ$3,0))</f>
        <v>1401002</v>
      </c>
      <c r="H2026" s="18">
        <f t="shared" si="95"/>
        <v>100</v>
      </c>
      <c r="J2026" s="24" t="s">
        <v>3062</v>
      </c>
      <c r="K2026" s="18">
        <f>MATCH(J2026,掉落组填表!$S$3:$AQ$3,0)</f>
        <v>1</v>
      </c>
      <c r="L2026" s="18">
        <f>INDEX(掉落组填表!$S$484:$AQ$563,掉落填表!B2026-6000,掉落填表!K2026)</f>
        <v>100</v>
      </c>
      <c r="P2026" s="18">
        <f t="shared" si="93"/>
        <v>60040001</v>
      </c>
      <c r="Q2026" s="18" t="str">
        <f>G2026&amp;"#"&amp;H2026&amp;"#"&amp;VLOOKUP(G2026,章节关卡!$AN$3:$AO$36,2,FALSE)</f>
        <v>1401002#100#14</v>
      </c>
    </row>
    <row r="2027" spans="1:17" s="24" customFormat="1" ht="17.100000000000001" customHeight="1" x14ac:dyDescent="0.2">
      <c r="A2027" s="14">
        <v>2024</v>
      </c>
      <c r="B2027" s="14">
        <v>6004</v>
      </c>
      <c r="C2027" s="14" t="s">
        <v>3187</v>
      </c>
      <c r="D2027" s="14" t="s">
        <v>968</v>
      </c>
      <c r="E2027" s="14">
        <v>2</v>
      </c>
      <c r="F2027" s="18">
        <f t="shared" si="94"/>
        <v>10000</v>
      </c>
      <c r="G2027" s="18">
        <f>INDEX(掉落组填表!$S$2:$AQ$2,MATCH(掉落填表!J2027,掉落组填表!$S$3:$AQ$3,0))</f>
        <v>1401004</v>
      </c>
      <c r="H2027" s="18">
        <f t="shared" si="95"/>
        <v>50</v>
      </c>
      <c r="J2027" s="24" t="s">
        <v>391</v>
      </c>
      <c r="K2027" s="18">
        <f>MATCH(J2027,掉落组填表!$S$3:$AQ$3,0)</f>
        <v>3</v>
      </c>
      <c r="L2027" s="18">
        <f>INDEX(掉落组填表!$S$484:$AQ$563,掉落填表!B2027-6000,掉落填表!K2027)</f>
        <v>50</v>
      </c>
      <c r="P2027" s="18">
        <f t="shared" si="93"/>
        <v>60040002</v>
      </c>
      <c r="Q2027" s="18" t="str">
        <f>G2027&amp;"#"&amp;H2027&amp;"#"&amp;VLOOKUP(G2027,章节关卡!$AN$3:$AO$36,2,FALSE)</f>
        <v>1401004#50#14</v>
      </c>
    </row>
    <row r="2028" spans="1:17" ht="17.100000000000001" customHeight="1" x14ac:dyDescent="0.2">
      <c r="A2028" s="14">
        <v>2025</v>
      </c>
      <c r="B2028" s="14">
        <v>6005</v>
      </c>
      <c r="C2028" s="14" t="s">
        <v>3188</v>
      </c>
      <c r="D2028" s="14" t="s">
        <v>968</v>
      </c>
      <c r="E2028" s="14">
        <v>1</v>
      </c>
      <c r="F2028" s="18">
        <f t="shared" si="94"/>
        <v>10000</v>
      </c>
      <c r="G2028" s="18">
        <f>INDEX(掉落组填表!$S$2:$AQ$2,MATCH(掉落填表!J2028,掉落组填表!$S$3:$AQ$3,0))</f>
        <v>1401002</v>
      </c>
      <c r="H2028" s="18">
        <f t="shared" si="95"/>
        <v>112</v>
      </c>
      <c r="J2028" s="24" t="s">
        <v>3062</v>
      </c>
      <c r="K2028" s="18">
        <f>MATCH(J2028,掉落组填表!$S$3:$AQ$3,0)</f>
        <v>1</v>
      </c>
      <c r="L2028" s="18">
        <f>INDEX(掉落组填表!$S$484:$AQ$563,掉落填表!B2028-6000,掉落填表!K2028)</f>
        <v>112</v>
      </c>
      <c r="P2028" s="18">
        <f t="shared" si="93"/>
        <v>60050001</v>
      </c>
      <c r="Q2028" s="18" t="str">
        <f>G2028&amp;"#"&amp;H2028&amp;"#"&amp;VLOOKUP(G2028,章节关卡!$AN$3:$AO$36,2,FALSE)</f>
        <v>1401002#112#14</v>
      </c>
    </row>
    <row r="2029" spans="1:17" s="24" customFormat="1" ht="17.100000000000001" customHeight="1" x14ac:dyDescent="0.2">
      <c r="A2029" s="14">
        <v>2026</v>
      </c>
      <c r="B2029" s="14">
        <v>6005</v>
      </c>
      <c r="C2029" s="14" t="s">
        <v>3189</v>
      </c>
      <c r="D2029" s="14" t="s">
        <v>968</v>
      </c>
      <c r="E2029" s="14">
        <v>2</v>
      </c>
      <c r="F2029" s="18">
        <f t="shared" si="94"/>
        <v>10000</v>
      </c>
      <c r="G2029" s="18">
        <f>INDEX(掉落组填表!$S$2:$AQ$2,MATCH(掉落填表!J2029,掉落组填表!$S$3:$AQ$3,0))</f>
        <v>1401003</v>
      </c>
      <c r="H2029" s="18">
        <f t="shared" si="95"/>
        <v>45</v>
      </c>
      <c r="J2029" s="24" t="s">
        <v>392</v>
      </c>
      <c r="K2029" s="18">
        <f>MATCH(J2029,掉落组填表!$S$3:$AQ$3,0)</f>
        <v>2</v>
      </c>
      <c r="L2029" s="18">
        <f>INDEX(掉落组填表!$S$484:$AQ$563,掉落填表!B2029-6000,掉落填表!K2029)</f>
        <v>45</v>
      </c>
      <c r="P2029" s="18">
        <f t="shared" si="93"/>
        <v>60050002</v>
      </c>
      <c r="Q2029" s="18" t="str">
        <f>G2029&amp;"#"&amp;H2029&amp;"#"&amp;VLOOKUP(G2029,章节关卡!$AN$3:$AO$36,2,FALSE)</f>
        <v>1401003#45#14</v>
      </c>
    </row>
    <row r="2030" spans="1:17" ht="17.100000000000001" customHeight="1" x14ac:dyDescent="0.2">
      <c r="A2030" s="14">
        <v>2027</v>
      </c>
      <c r="B2030" s="14">
        <v>6006</v>
      </c>
      <c r="C2030" s="14" t="s">
        <v>3190</v>
      </c>
      <c r="D2030" s="14" t="s">
        <v>968</v>
      </c>
      <c r="E2030" s="14">
        <v>1</v>
      </c>
      <c r="F2030" s="18">
        <f t="shared" si="94"/>
        <v>10000</v>
      </c>
      <c r="G2030" s="18">
        <f>INDEX(掉落组填表!$S$2:$AQ$2,MATCH(掉落填表!J2030,掉落组填表!$S$3:$AQ$3,0))</f>
        <v>1401002</v>
      </c>
      <c r="H2030" s="18">
        <f t="shared" si="95"/>
        <v>112</v>
      </c>
      <c r="J2030" s="24" t="s">
        <v>3062</v>
      </c>
      <c r="K2030" s="18">
        <f>MATCH(J2030,掉落组填表!$S$3:$AQ$3,0)</f>
        <v>1</v>
      </c>
      <c r="L2030" s="18">
        <f>INDEX(掉落组填表!$S$484:$AQ$563,掉落填表!B2030-6000,掉落填表!K2030)</f>
        <v>112</v>
      </c>
      <c r="P2030" s="18">
        <f t="shared" si="93"/>
        <v>60060001</v>
      </c>
      <c r="Q2030" s="18" t="str">
        <f>G2030&amp;"#"&amp;H2030&amp;"#"&amp;VLOOKUP(G2030,章节关卡!$AN$3:$AO$36,2,FALSE)</f>
        <v>1401002#112#14</v>
      </c>
    </row>
    <row r="2031" spans="1:17" s="24" customFormat="1" ht="17.100000000000001" customHeight="1" x14ac:dyDescent="0.2">
      <c r="A2031" s="14">
        <v>2028</v>
      </c>
      <c r="B2031" s="14">
        <v>6006</v>
      </c>
      <c r="C2031" s="14" t="s">
        <v>3191</v>
      </c>
      <c r="D2031" s="14" t="s">
        <v>968</v>
      </c>
      <c r="E2031" s="14">
        <v>2</v>
      </c>
      <c r="F2031" s="18">
        <f t="shared" si="94"/>
        <v>10000</v>
      </c>
      <c r="G2031" s="18">
        <f>INDEX(掉落组填表!$S$2:$AQ$2,MATCH(掉落填表!J2031,掉落组填表!$S$3:$AQ$3,0))</f>
        <v>1401004</v>
      </c>
      <c r="H2031" s="18">
        <f t="shared" si="95"/>
        <v>45</v>
      </c>
      <c r="J2031" s="24" t="s">
        <v>391</v>
      </c>
      <c r="K2031" s="18">
        <f>MATCH(J2031,掉落组填表!$S$3:$AQ$3,0)</f>
        <v>3</v>
      </c>
      <c r="L2031" s="18">
        <f>INDEX(掉落组填表!$S$484:$AQ$563,掉落填表!B2031-6000,掉落填表!K2031)</f>
        <v>45</v>
      </c>
      <c r="P2031" s="18">
        <f t="shared" si="93"/>
        <v>60060002</v>
      </c>
      <c r="Q2031" s="18" t="str">
        <f>G2031&amp;"#"&amp;H2031&amp;"#"&amp;VLOOKUP(G2031,章节关卡!$AN$3:$AO$36,2,FALSE)</f>
        <v>1401004#45#14</v>
      </c>
    </row>
    <row r="2032" spans="1:17" ht="17.100000000000001" customHeight="1" x14ac:dyDescent="0.2">
      <c r="A2032" s="14">
        <v>2029</v>
      </c>
      <c r="B2032" s="14">
        <v>6007</v>
      </c>
      <c r="C2032" s="14" t="s">
        <v>3192</v>
      </c>
      <c r="D2032" s="14" t="s">
        <v>968</v>
      </c>
      <c r="E2032" s="14">
        <v>1</v>
      </c>
      <c r="F2032" s="18">
        <f t="shared" si="94"/>
        <v>10000</v>
      </c>
      <c r="G2032" s="18">
        <f>INDEX(掉落组填表!$S$2:$AQ$2,MATCH(掉落填表!J2032,掉落组填表!$S$3:$AQ$3,0))</f>
        <v>1401002</v>
      </c>
      <c r="H2032" s="18">
        <f t="shared" si="95"/>
        <v>150</v>
      </c>
      <c r="J2032" s="24" t="s">
        <v>3062</v>
      </c>
      <c r="K2032" s="18">
        <f>MATCH(J2032,掉落组填表!$S$3:$AQ$3,0)</f>
        <v>1</v>
      </c>
      <c r="L2032" s="18">
        <f>INDEX(掉落组填表!$S$484:$AQ$563,掉落填表!B2032-6000,掉落填表!K2032)</f>
        <v>150</v>
      </c>
      <c r="P2032" s="18">
        <f t="shared" si="93"/>
        <v>60070001</v>
      </c>
      <c r="Q2032" s="18" t="str">
        <f>G2032&amp;"#"&amp;H2032&amp;"#"&amp;VLOOKUP(G2032,章节关卡!$AN$3:$AO$36,2,FALSE)</f>
        <v>1401002#150#14</v>
      </c>
    </row>
    <row r="2033" spans="1:17" s="24" customFormat="1" ht="17.100000000000001" customHeight="1" x14ac:dyDescent="0.2">
      <c r="A2033" s="14">
        <v>2030</v>
      </c>
      <c r="B2033" s="14">
        <v>6007</v>
      </c>
      <c r="C2033" s="14" t="s">
        <v>3193</v>
      </c>
      <c r="D2033" s="14" t="s">
        <v>968</v>
      </c>
      <c r="E2033" s="14">
        <v>2</v>
      </c>
      <c r="F2033" s="18">
        <f t="shared" si="94"/>
        <v>10000</v>
      </c>
      <c r="G2033" s="18">
        <f>INDEX(掉落组填表!$S$2:$AQ$2,MATCH(掉落填表!J2033,掉落组填表!$S$3:$AQ$3,0))</f>
        <v>1401003</v>
      </c>
      <c r="H2033" s="18">
        <f t="shared" si="95"/>
        <v>60</v>
      </c>
      <c r="J2033" s="24" t="s">
        <v>392</v>
      </c>
      <c r="K2033" s="18">
        <f>MATCH(J2033,掉落组填表!$S$3:$AQ$3,0)</f>
        <v>2</v>
      </c>
      <c r="L2033" s="18">
        <f>INDEX(掉落组填表!$S$484:$AQ$563,掉落填表!B2033-6000,掉落填表!K2033)</f>
        <v>60</v>
      </c>
      <c r="P2033" s="18">
        <f t="shared" si="93"/>
        <v>60070002</v>
      </c>
      <c r="Q2033" s="18" t="str">
        <f>G2033&amp;"#"&amp;H2033&amp;"#"&amp;VLOOKUP(G2033,章节关卡!$AN$3:$AO$36,2,FALSE)</f>
        <v>1401003#60#14</v>
      </c>
    </row>
    <row r="2034" spans="1:17" s="24" customFormat="1" ht="17.100000000000001" customHeight="1" x14ac:dyDescent="0.2">
      <c r="A2034" s="14">
        <v>2031</v>
      </c>
      <c r="B2034" s="14">
        <v>6008</v>
      </c>
      <c r="C2034" s="14" t="s">
        <v>3194</v>
      </c>
      <c r="D2034" s="14" t="s">
        <v>968</v>
      </c>
      <c r="E2034" s="14">
        <v>1</v>
      </c>
      <c r="F2034" s="18">
        <f t="shared" si="94"/>
        <v>10000</v>
      </c>
      <c r="G2034" s="18">
        <f>INDEX(掉落组填表!$S$2:$AQ$2,MATCH(掉落填表!J2034,掉落组填表!$S$3:$AQ$3,0))</f>
        <v>1401002</v>
      </c>
      <c r="H2034" s="18">
        <f t="shared" si="95"/>
        <v>150</v>
      </c>
      <c r="J2034" s="24" t="s">
        <v>3062</v>
      </c>
      <c r="K2034" s="18">
        <f>MATCH(J2034,掉落组填表!$S$3:$AQ$3,0)</f>
        <v>1</v>
      </c>
      <c r="L2034" s="18">
        <f>INDEX(掉落组填表!$S$484:$AQ$563,掉落填表!B2034-6000,掉落填表!K2034)</f>
        <v>150</v>
      </c>
      <c r="P2034" s="18">
        <f t="shared" si="93"/>
        <v>60080001</v>
      </c>
      <c r="Q2034" s="18" t="str">
        <f>G2034&amp;"#"&amp;H2034&amp;"#"&amp;VLOOKUP(G2034,章节关卡!$AN$3:$AO$36,2,FALSE)</f>
        <v>1401002#150#14</v>
      </c>
    </row>
    <row r="2035" spans="1:17" s="24" customFormat="1" ht="17.100000000000001" customHeight="1" x14ac:dyDescent="0.2">
      <c r="A2035" s="14">
        <v>2032</v>
      </c>
      <c r="B2035" s="14">
        <v>6008</v>
      </c>
      <c r="C2035" s="14" t="s">
        <v>3195</v>
      </c>
      <c r="D2035" s="14" t="s">
        <v>968</v>
      </c>
      <c r="E2035" s="14">
        <v>2</v>
      </c>
      <c r="F2035" s="18">
        <f t="shared" si="94"/>
        <v>10000</v>
      </c>
      <c r="G2035" s="18">
        <f>INDEX(掉落组填表!$S$2:$AQ$2,MATCH(掉落填表!J2035,掉落组填表!$S$3:$AQ$3,0))</f>
        <v>1401004</v>
      </c>
      <c r="H2035" s="18">
        <f t="shared" si="95"/>
        <v>60</v>
      </c>
      <c r="J2035" s="24" t="s">
        <v>391</v>
      </c>
      <c r="K2035" s="18">
        <f>MATCH(J2035,掉落组填表!$S$3:$AQ$3,0)</f>
        <v>3</v>
      </c>
      <c r="L2035" s="18">
        <f>INDEX(掉落组填表!$S$484:$AQ$563,掉落填表!B2035-6000,掉落填表!K2035)</f>
        <v>60</v>
      </c>
      <c r="P2035" s="18">
        <f t="shared" si="93"/>
        <v>60080002</v>
      </c>
      <c r="Q2035" s="18" t="str">
        <f>G2035&amp;"#"&amp;H2035&amp;"#"&amp;VLOOKUP(G2035,章节关卡!$AN$3:$AO$36,2,FALSE)</f>
        <v>1401004#60#14</v>
      </c>
    </row>
    <row r="2036" spans="1:17" ht="17.100000000000001" customHeight="1" x14ac:dyDescent="0.2">
      <c r="A2036" s="14">
        <v>2033</v>
      </c>
      <c r="B2036" s="14">
        <v>6009</v>
      </c>
      <c r="C2036" s="14" t="s">
        <v>3196</v>
      </c>
      <c r="D2036" s="14" t="s">
        <v>968</v>
      </c>
      <c r="E2036" s="14">
        <v>1</v>
      </c>
      <c r="F2036" s="18">
        <f t="shared" si="94"/>
        <v>10000</v>
      </c>
      <c r="G2036" s="18">
        <f>INDEX(掉落组填表!$S$2:$AQ$2,MATCH(掉落填表!J2036,掉落组填表!$S$3:$AQ$3,0))</f>
        <v>1401002</v>
      </c>
      <c r="H2036" s="18">
        <f t="shared" si="95"/>
        <v>150</v>
      </c>
      <c r="J2036" s="24" t="s">
        <v>3062</v>
      </c>
      <c r="K2036" s="18">
        <f>MATCH(J2036,掉落组填表!$S$3:$AQ$3,0)</f>
        <v>1</v>
      </c>
      <c r="L2036" s="18">
        <f>INDEX(掉落组填表!$S$484:$AQ$563,掉落填表!B2036-6000,掉落填表!K2036)</f>
        <v>150</v>
      </c>
      <c r="P2036" s="18">
        <f t="shared" si="93"/>
        <v>60090001</v>
      </c>
      <c r="Q2036" s="18" t="str">
        <f>G2036&amp;"#"&amp;H2036&amp;"#"&amp;VLOOKUP(G2036,章节关卡!$AN$3:$AO$36,2,FALSE)</f>
        <v>1401002#150#14</v>
      </c>
    </row>
    <row r="2037" spans="1:17" s="24" customFormat="1" ht="17.100000000000001" customHeight="1" x14ac:dyDescent="0.2">
      <c r="A2037" s="14">
        <v>2034</v>
      </c>
      <c r="B2037" s="14">
        <v>6009</v>
      </c>
      <c r="C2037" s="14" t="s">
        <v>3197</v>
      </c>
      <c r="D2037" s="14" t="s">
        <v>968</v>
      </c>
      <c r="E2037" s="14">
        <v>2</v>
      </c>
      <c r="F2037" s="18">
        <f t="shared" si="94"/>
        <v>10000</v>
      </c>
      <c r="G2037" s="18">
        <f>INDEX(掉落组填表!$S$2:$AQ$2,MATCH(掉落填表!J2037,掉落组填表!$S$3:$AQ$3,0))</f>
        <v>1401003</v>
      </c>
      <c r="H2037" s="18">
        <f t="shared" si="95"/>
        <v>52</v>
      </c>
      <c r="J2037" s="24" t="s">
        <v>392</v>
      </c>
      <c r="K2037" s="18">
        <f>MATCH(J2037,掉落组填表!$S$3:$AQ$3,0)</f>
        <v>2</v>
      </c>
      <c r="L2037" s="18">
        <f>INDEX(掉落组填表!$S$484:$AQ$563,掉落填表!B2037-6000,掉落填表!K2037)</f>
        <v>52</v>
      </c>
      <c r="P2037" s="18">
        <f t="shared" si="93"/>
        <v>60090002</v>
      </c>
      <c r="Q2037" s="18" t="str">
        <f>G2037&amp;"#"&amp;H2037&amp;"#"&amp;VLOOKUP(G2037,章节关卡!$AN$3:$AO$36,2,FALSE)</f>
        <v>1401003#52#14</v>
      </c>
    </row>
    <row r="2038" spans="1:17" ht="17.100000000000001" customHeight="1" x14ac:dyDescent="0.2">
      <c r="A2038" s="14">
        <v>2035</v>
      </c>
      <c r="B2038" s="14">
        <v>6010</v>
      </c>
      <c r="C2038" s="14" t="s">
        <v>3198</v>
      </c>
      <c r="D2038" s="14" t="s">
        <v>968</v>
      </c>
      <c r="E2038" s="14">
        <v>1</v>
      </c>
      <c r="F2038" s="18">
        <f t="shared" si="94"/>
        <v>10000</v>
      </c>
      <c r="G2038" s="18">
        <f>INDEX(掉落组填表!$S$2:$AQ$2,MATCH(掉落填表!J2038,掉落组填表!$S$3:$AQ$3,0))</f>
        <v>1401002</v>
      </c>
      <c r="H2038" s="18">
        <f t="shared" si="95"/>
        <v>150</v>
      </c>
      <c r="J2038" s="24" t="s">
        <v>3062</v>
      </c>
      <c r="K2038" s="18">
        <f>MATCH(J2038,掉落组填表!$S$3:$AQ$3,0)</f>
        <v>1</v>
      </c>
      <c r="L2038" s="18">
        <f>INDEX(掉落组填表!$S$484:$AQ$563,掉落填表!B2038-6000,掉落填表!K2038)</f>
        <v>150</v>
      </c>
      <c r="P2038" s="18">
        <f t="shared" si="93"/>
        <v>60100001</v>
      </c>
      <c r="Q2038" s="18" t="str">
        <f>G2038&amp;"#"&amp;H2038&amp;"#"&amp;VLOOKUP(G2038,章节关卡!$AN$3:$AO$36,2,FALSE)</f>
        <v>1401002#150#14</v>
      </c>
    </row>
    <row r="2039" spans="1:17" s="24" customFormat="1" ht="17.100000000000001" customHeight="1" x14ac:dyDescent="0.2">
      <c r="A2039" s="14">
        <v>2036</v>
      </c>
      <c r="B2039" s="14">
        <v>6010</v>
      </c>
      <c r="C2039" s="14" t="s">
        <v>3199</v>
      </c>
      <c r="D2039" s="14" t="s">
        <v>968</v>
      </c>
      <c r="E2039" s="14">
        <v>2</v>
      </c>
      <c r="F2039" s="18">
        <f t="shared" si="94"/>
        <v>10000</v>
      </c>
      <c r="G2039" s="18">
        <f>INDEX(掉落组填表!$S$2:$AQ$2,MATCH(掉落填表!J2039,掉落组填表!$S$3:$AQ$3,0))</f>
        <v>1401004</v>
      </c>
      <c r="H2039" s="18">
        <f t="shared" si="95"/>
        <v>52</v>
      </c>
      <c r="J2039" s="24" t="s">
        <v>391</v>
      </c>
      <c r="K2039" s="18">
        <f>MATCH(J2039,掉落组填表!$S$3:$AQ$3,0)</f>
        <v>3</v>
      </c>
      <c r="L2039" s="18">
        <f>INDEX(掉落组填表!$S$484:$AQ$563,掉落填表!B2039-6000,掉落填表!K2039)</f>
        <v>52</v>
      </c>
      <c r="P2039" s="18">
        <f t="shared" si="93"/>
        <v>60100002</v>
      </c>
      <c r="Q2039" s="18" t="str">
        <f>G2039&amp;"#"&amp;H2039&amp;"#"&amp;VLOOKUP(G2039,章节关卡!$AN$3:$AO$36,2,FALSE)</f>
        <v>1401004#52#14</v>
      </c>
    </row>
    <row r="2040" spans="1:17" ht="17.100000000000001" customHeight="1" x14ac:dyDescent="0.2">
      <c r="A2040" s="14">
        <v>2037</v>
      </c>
      <c r="B2040" s="14">
        <v>6011</v>
      </c>
      <c r="C2040" s="14" t="s">
        <v>3200</v>
      </c>
      <c r="D2040" s="14" t="s">
        <v>968</v>
      </c>
      <c r="E2040" s="14">
        <v>1</v>
      </c>
      <c r="F2040" s="18">
        <f t="shared" si="94"/>
        <v>10000</v>
      </c>
      <c r="G2040" s="18">
        <f>INDEX(掉落组填表!$S$2:$AQ$2,MATCH(掉落填表!J2040,掉落组填表!$S$3:$AQ$3,0))</f>
        <v>1401002</v>
      </c>
      <c r="H2040" s="18">
        <f t="shared" si="95"/>
        <v>150</v>
      </c>
      <c r="J2040" s="24" t="s">
        <v>3062</v>
      </c>
      <c r="K2040" s="18">
        <f>MATCH(J2040,掉落组填表!$S$3:$AQ$3,0)</f>
        <v>1</v>
      </c>
      <c r="L2040" s="18">
        <f>INDEX(掉落组填表!$S$484:$AQ$563,掉落填表!B2040-6000,掉落填表!K2040)</f>
        <v>150</v>
      </c>
      <c r="P2040" s="18">
        <f t="shared" si="93"/>
        <v>60110001</v>
      </c>
      <c r="Q2040" s="18" t="str">
        <f>G2040&amp;"#"&amp;H2040&amp;"#"&amp;VLOOKUP(G2040,章节关卡!$AN$3:$AO$36,2,FALSE)</f>
        <v>1401002#150#14</v>
      </c>
    </row>
    <row r="2041" spans="1:17" s="24" customFormat="1" ht="17.100000000000001" customHeight="1" x14ac:dyDescent="0.2">
      <c r="A2041" s="14">
        <v>2038</v>
      </c>
      <c r="B2041" s="14">
        <v>6011</v>
      </c>
      <c r="C2041" s="14" t="s">
        <v>3201</v>
      </c>
      <c r="D2041" s="14" t="s">
        <v>968</v>
      </c>
      <c r="E2041" s="14">
        <v>2</v>
      </c>
      <c r="F2041" s="18">
        <f t="shared" si="94"/>
        <v>10000</v>
      </c>
      <c r="G2041" s="18">
        <f>INDEX(掉落组填表!$S$2:$AQ$2,MATCH(掉落填表!J2041,掉落组填表!$S$3:$AQ$3,0))</f>
        <v>1401003</v>
      </c>
      <c r="H2041" s="18">
        <f t="shared" si="95"/>
        <v>52</v>
      </c>
      <c r="J2041" s="24" t="s">
        <v>392</v>
      </c>
      <c r="K2041" s="18">
        <f>MATCH(J2041,掉落组填表!$S$3:$AQ$3,0)</f>
        <v>2</v>
      </c>
      <c r="L2041" s="18">
        <f>INDEX(掉落组填表!$S$484:$AQ$563,掉落填表!B2041-6000,掉落填表!K2041)</f>
        <v>52</v>
      </c>
      <c r="P2041" s="18">
        <f t="shared" si="93"/>
        <v>60110002</v>
      </c>
      <c r="Q2041" s="18" t="str">
        <f>G2041&amp;"#"&amp;H2041&amp;"#"&amp;VLOOKUP(G2041,章节关卡!$AN$3:$AO$36,2,FALSE)</f>
        <v>1401003#52#14</v>
      </c>
    </row>
    <row r="2042" spans="1:17" ht="17.100000000000001" customHeight="1" x14ac:dyDescent="0.2">
      <c r="A2042" s="14">
        <v>2039</v>
      </c>
      <c r="B2042" s="14">
        <v>6012</v>
      </c>
      <c r="C2042" s="14" t="s">
        <v>3202</v>
      </c>
      <c r="D2042" s="14" t="s">
        <v>968</v>
      </c>
      <c r="E2042" s="14">
        <v>1</v>
      </c>
      <c r="F2042" s="18">
        <f t="shared" si="94"/>
        <v>10000</v>
      </c>
      <c r="G2042" s="18">
        <f>INDEX(掉落组填表!$S$2:$AQ$2,MATCH(掉落填表!J2042,掉落组填表!$S$3:$AQ$3,0))</f>
        <v>1401002</v>
      </c>
      <c r="H2042" s="18">
        <f t="shared" si="95"/>
        <v>150</v>
      </c>
      <c r="J2042" s="24" t="s">
        <v>3062</v>
      </c>
      <c r="K2042" s="18">
        <f>MATCH(J2042,掉落组填表!$S$3:$AQ$3,0)</f>
        <v>1</v>
      </c>
      <c r="L2042" s="18">
        <f>INDEX(掉落组填表!$S$484:$AQ$563,掉落填表!B2042-6000,掉落填表!K2042)</f>
        <v>150</v>
      </c>
      <c r="P2042" s="18">
        <f t="shared" si="93"/>
        <v>60120001</v>
      </c>
      <c r="Q2042" s="18" t="str">
        <f>G2042&amp;"#"&amp;H2042&amp;"#"&amp;VLOOKUP(G2042,章节关卡!$AN$3:$AO$36,2,FALSE)</f>
        <v>1401002#150#14</v>
      </c>
    </row>
    <row r="2043" spans="1:17" s="24" customFormat="1" ht="17.100000000000001" customHeight="1" x14ac:dyDescent="0.2">
      <c r="A2043" s="14">
        <v>2040</v>
      </c>
      <c r="B2043" s="14">
        <v>6012</v>
      </c>
      <c r="C2043" s="14" t="s">
        <v>3203</v>
      </c>
      <c r="D2043" s="14" t="s">
        <v>968</v>
      </c>
      <c r="E2043" s="14">
        <v>2</v>
      </c>
      <c r="F2043" s="18">
        <f t="shared" si="94"/>
        <v>10000</v>
      </c>
      <c r="G2043" s="18">
        <f>INDEX(掉落组填表!$S$2:$AQ$2,MATCH(掉落填表!J2043,掉落组填表!$S$3:$AQ$3,0))</f>
        <v>1401004</v>
      </c>
      <c r="H2043" s="18">
        <f t="shared" si="95"/>
        <v>52</v>
      </c>
      <c r="J2043" s="24" t="s">
        <v>391</v>
      </c>
      <c r="K2043" s="18">
        <f>MATCH(J2043,掉落组填表!$S$3:$AQ$3,0)</f>
        <v>3</v>
      </c>
      <c r="L2043" s="18">
        <f>INDEX(掉落组填表!$S$484:$AQ$563,掉落填表!B2043-6000,掉落填表!K2043)</f>
        <v>52</v>
      </c>
      <c r="P2043" s="18">
        <f t="shared" si="93"/>
        <v>60120002</v>
      </c>
      <c r="Q2043" s="18" t="str">
        <f>G2043&amp;"#"&amp;H2043&amp;"#"&amp;VLOOKUP(G2043,章节关卡!$AN$3:$AO$36,2,FALSE)</f>
        <v>1401004#52#14</v>
      </c>
    </row>
    <row r="2044" spans="1:17" ht="17.100000000000001" customHeight="1" x14ac:dyDescent="0.2">
      <c r="A2044" s="14">
        <v>2041</v>
      </c>
      <c r="B2044" s="14">
        <v>6013</v>
      </c>
      <c r="C2044" s="14" t="s">
        <v>3204</v>
      </c>
      <c r="D2044" s="14" t="s">
        <v>968</v>
      </c>
      <c r="E2044" s="14">
        <v>1</v>
      </c>
      <c r="F2044" s="18">
        <f t="shared" si="94"/>
        <v>10000</v>
      </c>
      <c r="G2044" s="18">
        <f>INDEX(掉落组填表!$S$2:$AQ$2,MATCH(掉落填表!J2044,掉落组填表!$S$3:$AQ$3,0))</f>
        <v>1401002</v>
      </c>
      <c r="H2044" s="18">
        <f t="shared" si="95"/>
        <v>200</v>
      </c>
      <c r="J2044" s="24" t="s">
        <v>3062</v>
      </c>
      <c r="K2044" s="18">
        <f>MATCH(J2044,掉落组填表!$S$3:$AQ$3,0)</f>
        <v>1</v>
      </c>
      <c r="L2044" s="18">
        <f>INDEX(掉落组填表!$S$484:$AQ$563,掉落填表!B2044-6000,掉落填表!K2044)</f>
        <v>200</v>
      </c>
      <c r="P2044" s="18">
        <f t="shared" si="93"/>
        <v>60130001</v>
      </c>
      <c r="Q2044" s="18" t="str">
        <f>G2044&amp;"#"&amp;H2044&amp;"#"&amp;VLOOKUP(G2044,章节关卡!$AN$3:$AO$36,2,FALSE)</f>
        <v>1401002#200#14</v>
      </c>
    </row>
    <row r="2045" spans="1:17" s="24" customFormat="1" ht="17.100000000000001" customHeight="1" x14ac:dyDescent="0.2">
      <c r="A2045" s="14">
        <v>2042</v>
      </c>
      <c r="B2045" s="14">
        <v>6013</v>
      </c>
      <c r="C2045" s="14" t="s">
        <v>3205</v>
      </c>
      <c r="D2045" s="14" t="s">
        <v>968</v>
      </c>
      <c r="E2045" s="14">
        <v>2</v>
      </c>
      <c r="F2045" s="18">
        <f t="shared" si="94"/>
        <v>10000</v>
      </c>
      <c r="G2045" s="18">
        <f>INDEX(掉落组填表!$S$2:$AQ$2,MATCH(掉落填表!J2045,掉落组填表!$S$3:$AQ$3,0))</f>
        <v>1401003</v>
      </c>
      <c r="H2045" s="18">
        <f t="shared" si="95"/>
        <v>70</v>
      </c>
      <c r="J2045" s="24" t="s">
        <v>392</v>
      </c>
      <c r="K2045" s="18">
        <f>MATCH(J2045,掉落组填表!$S$3:$AQ$3,0)</f>
        <v>2</v>
      </c>
      <c r="L2045" s="18">
        <f>INDEX(掉落组填表!$S$484:$AQ$563,掉落填表!B2045-6000,掉落填表!K2045)</f>
        <v>70</v>
      </c>
      <c r="P2045" s="18">
        <f t="shared" si="93"/>
        <v>60130002</v>
      </c>
      <c r="Q2045" s="18" t="str">
        <f>G2045&amp;"#"&amp;H2045&amp;"#"&amp;VLOOKUP(G2045,章节关卡!$AN$3:$AO$36,2,FALSE)</f>
        <v>1401003#70#14</v>
      </c>
    </row>
    <row r="2046" spans="1:17" ht="17.100000000000001" customHeight="1" x14ac:dyDescent="0.2">
      <c r="A2046" s="14">
        <v>2043</v>
      </c>
      <c r="B2046" s="14">
        <v>6014</v>
      </c>
      <c r="C2046" s="14" t="s">
        <v>3206</v>
      </c>
      <c r="D2046" s="14" t="s">
        <v>968</v>
      </c>
      <c r="E2046" s="14">
        <v>1</v>
      </c>
      <c r="F2046" s="18">
        <f t="shared" si="94"/>
        <v>10000</v>
      </c>
      <c r="G2046" s="18">
        <f>INDEX(掉落组填表!$S$2:$AQ$2,MATCH(掉落填表!J2046,掉落组填表!$S$3:$AQ$3,0))</f>
        <v>1401002</v>
      </c>
      <c r="H2046" s="18">
        <f t="shared" si="95"/>
        <v>200</v>
      </c>
      <c r="J2046" s="24" t="s">
        <v>3062</v>
      </c>
      <c r="K2046" s="18">
        <f>MATCH(J2046,掉落组填表!$S$3:$AQ$3,0)</f>
        <v>1</v>
      </c>
      <c r="L2046" s="18">
        <f>INDEX(掉落组填表!$S$484:$AQ$563,掉落填表!B2046-6000,掉落填表!K2046)</f>
        <v>200</v>
      </c>
      <c r="P2046" s="18">
        <f t="shared" si="93"/>
        <v>60140001</v>
      </c>
      <c r="Q2046" s="18" t="str">
        <f>G2046&amp;"#"&amp;H2046&amp;"#"&amp;VLOOKUP(G2046,章节关卡!$AN$3:$AO$36,2,FALSE)</f>
        <v>1401002#200#14</v>
      </c>
    </row>
    <row r="2047" spans="1:17" s="24" customFormat="1" ht="17.100000000000001" customHeight="1" x14ac:dyDescent="0.2">
      <c r="A2047" s="14">
        <v>2044</v>
      </c>
      <c r="B2047" s="14">
        <v>6014</v>
      </c>
      <c r="C2047" s="14" t="s">
        <v>3207</v>
      </c>
      <c r="D2047" s="14" t="s">
        <v>968</v>
      </c>
      <c r="E2047" s="14">
        <v>2</v>
      </c>
      <c r="F2047" s="18">
        <f t="shared" si="94"/>
        <v>10000</v>
      </c>
      <c r="G2047" s="18">
        <f>INDEX(掉落组填表!$S$2:$AQ$2,MATCH(掉落填表!J2047,掉落组填表!$S$3:$AQ$3,0))</f>
        <v>1401004</v>
      </c>
      <c r="H2047" s="18">
        <f t="shared" si="95"/>
        <v>70</v>
      </c>
      <c r="J2047" s="24" t="s">
        <v>391</v>
      </c>
      <c r="K2047" s="18">
        <f>MATCH(J2047,掉落组填表!$S$3:$AQ$3,0)</f>
        <v>3</v>
      </c>
      <c r="L2047" s="18">
        <f>INDEX(掉落组填表!$S$484:$AQ$563,掉落填表!B2047-6000,掉落填表!K2047)</f>
        <v>70</v>
      </c>
      <c r="P2047" s="18">
        <f t="shared" si="93"/>
        <v>60140002</v>
      </c>
      <c r="Q2047" s="18" t="str">
        <f>G2047&amp;"#"&amp;H2047&amp;"#"&amp;VLOOKUP(G2047,章节关卡!$AN$3:$AO$36,2,FALSE)</f>
        <v>1401004#70#14</v>
      </c>
    </row>
    <row r="2048" spans="1:17" ht="17.100000000000001" customHeight="1" x14ac:dyDescent="0.2">
      <c r="A2048" s="14">
        <v>2045</v>
      </c>
      <c r="B2048" s="14">
        <v>6015</v>
      </c>
      <c r="C2048" s="14" t="s">
        <v>3208</v>
      </c>
      <c r="D2048" s="14" t="s">
        <v>968</v>
      </c>
      <c r="E2048" s="14">
        <v>1</v>
      </c>
      <c r="F2048" s="18">
        <f t="shared" si="94"/>
        <v>10000</v>
      </c>
      <c r="G2048" s="18">
        <f>INDEX(掉落组填表!$S$2:$AQ$2,MATCH(掉落填表!J2048,掉落组填表!$S$3:$AQ$3,0))</f>
        <v>1401002</v>
      </c>
      <c r="H2048" s="18">
        <f t="shared" si="95"/>
        <v>200</v>
      </c>
      <c r="J2048" s="24" t="s">
        <v>3062</v>
      </c>
      <c r="K2048" s="18">
        <f>MATCH(J2048,掉落组填表!$S$3:$AQ$3,0)</f>
        <v>1</v>
      </c>
      <c r="L2048" s="18">
        <f>INDEX(掉落组填表!$S$484:$AQ$563,掉落填表!B2048-6000,掉落填表!K2048)</f>
        <v>200</v>
      </c>
      <c r="P2048" s="18">
        <f t="shared" si="93"/>
        <v>60150001</v>
      </c>
      <c r="Q2048" s="18" t="str">
        <f>G2048&amp;"#"&amp;H2048&amp;"#"&amp;VLOOKUP(G2048,章节关卡!$AN$3:$AO$36,2,FALSE)</f>
        <v>1401002#200#14</v>
      </c>
    </row>
    <row r="2049" spans="1:17" s="24" customFormat="1" ht="17.100000000000001" customHeight="1" x14ac:dyDescent="0.2">
      <c r="A2049" s="14">
        <v>2046</v>
      </c>
      <c r="B2049" s="14">
        <v>6015</v>
      </c>
      <c r="C2049" s="14" t="s">
        <v>3209</v>
      </c>
      <c r="D2049" s="14" t="s">
        <v>968</v>
      </c>
      <c r="E2049" s="14">
        <v>2</v>
      </c>
      <c r="F2049" s="18">
        <f t="shared" si="94"/>
        <v>10000</v>
      </c>
      <c r="G2049" s="18">
        <f>INDEX(掉落组填表!$S$2:$AQ$2,MATCH(掉落填表!J2049,掉落组填表!$S$3:$AQ$3,0))</f>
        <v>1401003</v>
      </c>
      <c r="H2049" s="18">
        <f t="shared" si="95"/>
        <v>70</v>
      </c>
      <c r="J2049" s="24" t="s">
        <v>392</v>
      </c>
      <c r="K2049" s="18">
        <f>MATCH(J2049,掉落组填表!$S$3:$AQ$3,0)</f>
        <v>2</v>
      </c>
      <c r="L2049" s="18">
        <f>INDEX(掉落组填表!$S$484:$AQ$563,掉落填表!B2049-6000,掉落填表!K2049)</f>
        <v>70</v>
      </c>
      <c r="P2049" s="18">
        <f t="shared" si="93"/>
        <v>60150002</v>
      </c>
      <c r="Q2049" s="18" t="str">
        <f>G2049&amp;"#"&amp;H2049&amp;"#"&amp;VLOOKUP(G2049,章节关卡!$AN$3:$AO$36,2,FALSE)</f>
        <v>1401003#70#14</v>
      </c>
    </row>
    <row r="2050" spans="1:17" ht="17.100000000000001" customHeight="1" x14ac:dyDescent="0.2">
      <c r="A2050" s="14">
        <v>2047</v>
      </c>
      <c r="B2050" s="14">
        <v>6016</v>
      </c>
      <c r="C2050" s="14" t="s">
        <v>3210</v>
      </c>
      <c r="D2050" s="14" t="s">
        <v>968</v>
      </c>
      <c r="E2050" s="14">
        <v>1</v>
      </c>
      <c r="F2050" s="18">
        <f t="shared" si="94"/>
        <v>10000</v>
      </c>
      <c r="G2050" s="18">
        <f>INDEX(掉落组填表!$S$2:$AQ$2,MATCH(掉落填表!J2050,掉落组填表!$S$3:$AQ$3,0))</f>
        <v>1401002</v>
      </c>
      <c r="H2050" s="18">
        <f t="shared" si="95"/>
        <v>200</v>
      </c>
      <c r="J2050" s="24" t="s">
        <v>3062</v>
      </c>
      <c r="K2050" s="18">
        <f>MATCH(J2050,掉落组填表!$S$3:$AQ$3,0)</f>
        <v>1</v>
      </c>
      <c r="L2050" s="18">
        <f>INDEX(掉落组填表!$S$484:$AQ$563,掉落填表!B2050-6000,掉落填表!K2050)</f>
        <v>200</v>
      </c>
      <c r="P2050" s="18">
        <f t="shared" si="93"/>
        <v>60160001</v>
      </c>
      <c r="Q2050" s="18" t="str">
        <f>G2050&amp;"#"&amp;H2050&amp;"#"&amp;VLOOKUP(G2050,章节关卡!$AN$3:$AO$36,2,FALSE)</f>
        <v>1401002#200#14</v>
      </c>
    </row>
    <row r="2051" spans="1:17" s="24" customFormat="1" ht="17.100000000000001" customHeight="1" x14ac:dyDescent="0.2">
      <c r="A2051" s="14">
        <v>2048</v>
      </c>
      <c r="B2051" s="14">
        <v>6016</v>
      </c>
      <c r="C2051" s="14" t="s">
        <v>3211</v>
      </c>
      <c r="D2051" s="14" t="s">
        <v>968</v>
      </c>
      <c r="E2051" s="14">
        <v>2</v>
      </c>
      <c r="F2051" s="18">
        <f t="shared" si="94"/>
        <v>10000</v>
      </c>
      <c r="G2051" s="18">
        <f>INDEX(掉落组填表!$S$2:$AQ$2,MATCH(掉落填表!J2051,掉落组填表!$S$3:$AQ$3,0))</f>
        <v>1401004</v>
      </c>
      <c r="H2051" s="18">
        <f t="shared" si="95"/>
        <v>70</v>
      </c>
      <c r="J2051" s="24" t="s">
        <v>391</v>
      </c>
      <c r="K2051" s="18">
        <f>MATCH(J2051,掉落组填表!$S$3:$AQ$3,0)</f>
        <v>3</v>
      </c>
      <c r="L2051" s="18">
        <f>INDEX(掉落组填表!$S$484:$AQ$563,掉落填表!B2051-6000,掉落填表!K2051)</f>
        <v>70</v>
      </c>
      <c r="P2051" s="18">
        <f t="shared" si="93"/>
        <v>60160002</v>
      </c>
      <c r="Q2051" s="18" t="str">
        <f>G2051&amp;"#"&amp;H2051&amp;"#"&amp;VLOOKUP(G2051,章节关卡!$AN$3:$AO$36,2,FALSE)</f>
        <v>1401004#70#14</v>
      </c>
    </row>
    <row r="2052" spans="1:17" ht="17.100000000000001" customHeight="1" x14ac:dyDescent="0.2">
      <c r="A2052" s="14">
        <v>2049</v>
      </c>
      <c r="B2052" s="14">
        <v>6017</v>
      </c>
      <c r="C2052" s="14" t="s">
        <v>3212</v>
      </c>
      <c r="D2052" s="14" t="s">
        <v>968</v>
      </c>
      <c r="E2052" s="14">
        <v>1</v>
      </c>
      <c r="F2052" s="18">
        <f t="shared" si="94"/>
        <v>10000</v>
      </c>
      <c r="G2052" s="18">
        <f>INDEX(掉落组填表!$S$2:$AQ$2,MATCH(掉落填表!J2052,掉落组填表!$S$3:$AQ$3,0))</f>
        <v>1401002</v>
      </c>
      <c r="H2052" s="18">
        <f t="shared" si="95"/>
        <v>187</v>
      </c>
      <c r="J2052" s="24" t="s">
        <v>3062</v>
      </c>
      <c r="K2052" s="18">
        <f>MATCH(J2052,掉落组填表!$S$3:$AQ$3,0)</f>
        <v>1</v>
      </c>
      <c r="L2052" s="18">
        <f>INDEX(掉落组填表!$S$484:$AQ$563,掉落填表!B2052-6000,掉落填表!K2052)</f>
        <v>187</v>
      </c>
      <c r="P2052" s="18">
        <f t="shared" ref="P2052:P2115" si="96">B2052*10000+E2052</f>
        <v>60170001</v>
      </c>
      <c r="Q2052" s="18" t="str">
        <f>G2052&amp;"#"&amp;H2052&amp;"#"&amp;VLOOKUP(G2052,章节关卡!$AN$3:$AO$36,2,FALSE)</f>
        <v>1401002#187#14</v>
      </c>
    </row>
    <row r="2053" spans="1:17" s="24" customFormat="1" ht="17.100000000000001" customHeight="1" x14ac:dyDescent="0.2">
      <c r="A2053" s="14">
        <v>2050</v>
      </c>
      <c r="B2053" s="14">
        <v>6017</v>
      </c>
      <c r="C2053" s="14" t="s">
        <v>3213</v>
      </c>
      <c r="D2053" s="14" t="s">
        <v>968</v>
      </c>
      <c r="E2053" s="14">
        <v>2</v>
      </c>
      <c r="F2053" s="18">
        <f t="shared" ref="F2053:F2116" si="97">IF(L2053&lt;1,INT(L2053*10000),10000)</f>
        <v>10000</v>
      </c>
      <c r="G2053" s="18">
        <f>INDEX(掉落组填表!$S$2:$AQ$2,MATCH(掉落填表!J2053,掉落组填表!$S$3:$AQ$3,0))</f>
        <v>1401003</v>
      </c>
      <c r="H2053" s="18">
        <f t="shared" ref="H2053:H2116" si="98">IF(F2053&lt;10000,1,INT(L2053))</f>
        <v>60</v>
      </c>
      <c r="J2053" s="24" t="s">
        <v>392</v>
      </c>
      <c r="K2053" s="18">
        <f>MATCH(J2053,掉落组填表!$S$3:$AQ$3,0)</f>
        <v>2</v>
      </c>
      <c r="L2053" s="18">
        <f>INDEX(掉落组填表!$S$484:$AQ$563,掉落填表!B2053-6000,掉落填表!K2053)</f>
        <v>60</v>
      </c>
      <c r="P2053" s="18">
        <f t="shared" si="96"/>
        <v>60170002</v>
      </c>
      <c r="Q2053" s="18" t="str">
        <f>G2053&amp;"#"&amp;H2053&amp;"#"&amp;VLOOKUP(G2053,章节关卡!$AN$3:$AO$36,2,FALSE)</f>
        <v>1401003#60#14</v>
      </c>
    </row>
    <row r="2054" spans="1:17" ht="17.100000000000001" customHeight="1" x14ac:dyDescent="0.2">
      <c r="A2054" s="14">
        <v>2051</v>
      </c>
      <c r="B2054" s="14">
        <v>6018</v>
      </c>
      <c r="C2054" s="14" t="s">
        <v>3214</v>
      </c>
      <c r="D2054" s="14" t="s">
        <v>968</v>
      </c>
      <c r="E2054" s="14">
        <v>1</v>
      </c>
      <c r="F2054" s="18">
        <f t="shared" si="97"/>
        <v>10000</v>
      </c>
      <c r="G2054" s="18">
        <f>INDEX(掉落组填表!$S$2:$AQ$2,MATCH(掉落填表!J2054,掉落组填表!$S$3:$AQ$3,0))</f>
        <v>1401002</v>
      </c>
      <c r="H2054" s="18">
        <f t="shared" si="98"/>
        <v>187</v>
      </c>
      <c r="J2054" s="24" t="s">
        <v>3062</v>
      </c>
      <c r="K2054" s="18">
        <f>MATCH(J2054,掉落组填表!$S$3:$AQ$3,0)</f>
        <v>1</v>
      </c>
      <c r="L2054" s="18">
        <f>INDEX(掉落组填表!$S$484:$AQ$563,掉落填表!B2054-6000,掉落填表!K2054)</f>
        <v>187</v>
      </c>
      <c r="P2054" s="18">
        <f t="shared" si="96"/>
        <v>60180001</v>
      </c>
      <c r="Q2054" s="18" t="str">
        <f>G2054&amp;"#"&amp;H2054&amp;"#"&amp;VLOOKUP(G2054,章节关卡!$AN$3:$AO$36,2,FALSE)</f>
        <v>1401002#187#14</v>
      </c>
    </row>
    <row r="2055" spans="1:17" s="24" customFormat="1" ht="17.100000000000001" customHeight="1" x14ac:dyDescent="0.2">
      <c r="A2055" s="14">
        <v>2052</v>
      </c>
      <c r="B2055" s="14">
        <v>6018</v>
      </c>
      <c r="C2055" s="14" t="s">
        <v>3215</v>
      </c>
      <c r="D2055" s="14" t="s">
        <v>968</v>
      </c>
      <c r="E2055" s="14">
        <v>2</v>
      </c>
      <c r="F2055" s="18">
        <f t="shared" si="97"/>
        <v>10000</v>
      </c>
      <c r="G2055" s="18">
        <f>INDEX(掉落组填表!$S$2:$AQ$2,MATCH(掉落填表!J2055,掉落组填表!$S$3:$AQ$3,0))</f>
        <v>1401004</v>
      </c>
      <c r="H2055" s="18">
        <f t="shared" si="98"/>
        <v>60</v>
      </c>
      <c r="J2055" s="24" t="s">
        <v>391</v>
      </c>
      <c r="K2055" s="18">
        <f>MATCH(J2055,掉落组填表!$S$3:$AQ$3,0)</f>
        <v>3</v>
      </c>
      <c r="L2055" s="18">
        <f>INDEX(掉落组填表!$S$484:$AQ$563,掉落填表!B2055-6000,掉落填表!K2055)</f>
        <v>60</v>
      </c>
      <c r="P2055" s="18">
        <f t="shared" si="96"/>
        <v>60180002</v>
      </c>
      <c r="Q2055" s="18" t="str">
        <f>G2055&amp;"#"&amp;H2055&amp;"#"&amp;VLOOKUP(G2055,章节关卡!$AN$3:$AO$36,2,FALSE)</f>
        <v>1401004#60#14</v>
      </c>
    </row>
    <row r="2056" spans="1:17" ht="17.100000000000001" customHeight="1" x14ac:dyDescent="0.2">
      <c r="A2056" s="14">
        <v>2053</v>
      </c>
      <c r="B2056" s="14">
        <v>6019</v>
      </c>
      <c r="C2056" s="14" t="s">
        <v>3216</v>
      </c>
      <c r="D2056" s="14" t="s">
        <v>968</v>
      </c>
      <c r="E2056" s="14">
        <v>1</v>
      </c>
      <c r="F2056" s="18">
        <f t="shared" si="97"/>
        <v>10000</v>
      </c>
      <c r="G2056" s="18">
        <f>INDEX(掉落组填表!$S$2:$AQ$2,MATCH(掉落填表!J2056,掉落组填表!$S$3:$AQ$3,0))</f>
        <v>1401002</v>
      </c>
      <c r="H2056" s="18">
        <f t="shared" si="98"/>
        <v>187</v>
      </c>
      <c r="J2056" s="24" t="s">
        <v>3062</v>
      </c>
      <c r="K2056" s="18">
        <f>MATCH(J2056,掉落组填表!$S$3:$AQ$3,0)</f>
        <v>1</v>
      </c>
      <c r="L2056" s="18">
        <f>INDEX(掉落组填表!$S$484:$AQ$563,掉落填表!B2056-6000,掉落填表!K2056)</f>
        <v>187</v>
      </c>
      <c r="P2056" s="18">
        <f t="shared" si="96"/>
        <v>60190001</v>
      </c>
      <c r="Q2056" s="18" t="str">
        <f>G2056&amp;"#"&amp;H2056&amp;"#"&amp;VLOOKUP(G2056,章节关卡!$AN$3:$AO$36,2,FALSE)</f>
        <v>1401002#187#14</v>
      </c>
    </row>
    <row r="2057" spans="1:17" s="24" customFormat="1" ht="17.100000000000001" customHeight="1" x14ac:dyDescent="0.2">
      <c r="A2057" s="14">
        <v>2054</v>
      </c>
      <c r="B2057" s="14">
        <v>6019</v>
      </c>
      <c r="C2057" s="14" t="s">
        <v>3217</v>
      </c>
      <c r="D2057" s="14" t="s">
        <v>968</v>
      </c>
      <c r="E2057" s="14">
        <v>2</v>
      </c>
      <c r="F2057" s="18">
        <f t="shared" si="97"/>
        <v>10000</v>
      </c>
      <c r="G2057" s="18">
        <f>INDEX(掉落组填表!$S$2:$AQ$2,MATCH(掉落填表!J2057,掉落组填表!$S$3:$AQ$3,0))</f>
        <v>1401003</v>
      </c>
      <c r="H2057" s="18">
        <f t="shared" si="98"/>
        <v>60</v>
      </c>
      <c r="J2057" s="24" t="s">
        <v>392</v>
      </c>
      <c r="K2057" s="18">
        <f>MATCH(J2057,掉落组填表!$S$3:$AQ$3,0)</f>
        <v>2</v>
      </c>
      <c r="L2057" s="18">
        <f>INDEX(掉落组填表!$S$484:$AQ$563,掉落填表!B2057-6000,掉落填表!K2057)</f>
        <v>60</v>
      </c>
      <c r="P2057" s="18">
        <f t="shared" si="96"/>
        <v>60190002</v>
      </c>
      <c r="Q2057" s="18" t="str">
        <f>G2057&amp;"#"&amp;H2057&amp;"#"&amp;VLOOKUP(G2057,章节关卡!$AN$3:$AO$36,2,FALSE)</f>
        <v>1401003#60#14</v>
      </c>
    </row>
    <row r="2058" spans="1:17" ht="17.100000000000001" customHeight="1" x14ac:dyDescent="0.2">
      <c r="A2058" s="14">
        <v>2055</v>
      </c>
      <c r="B2058" s="14">
        <v>6020</v>
      </c>
      <c r="C2058" s="14" t="s">
        <v>3218</v>
      </c>
      <c r="D2058" s="14" t="s">
        <v>968</v>
      </c>
      <c r="E2058" s="14">
        <v>1</v>
      </c>
      <c r="F2058" s="18">
        <f t="shared" si="97"/>
        <v>10000</v>
      </c>
      <c r="G2058" s="18">
        <f>INDEX(掉落组填表!$S$2:$AQ$2,MATCH(掉落填表!J2058,掉落组填表!$S$3:$AQ$3,0))</f>
        <v>1401002</v>
      </c>
      <c r="H2058" s="18">
        <f t="shared" si="98"/>
        <v>187</v>
      </c>
      <c r="J2058" s="24" t="s">
        <v>3062</v>
      </c>
      <c r="K2058" s="18">
        <f>MATCH(J2058,掉落组填表!$S$3:$AQ$3,0)</f>
        <v>1</v>
      </c>
      <c r="L2058" s="18">
        <f>INDEX(掉落组填表!$S$484:$AQ$563,掉落填表!B2058-6000,掉落填表!K2058)</f>
        <v>187</v>
      </c>
      <c r="P2058" s="18">
        <f t="shared" si="96"/>
        <v>60200001</v>
      </c>
      <c r="Q2058" s="18" t="str">
        <f>G2058&amp;"#"&amp;H2058&amp;"#"&amp;VLOOKUP(G2058,章节关卡!$AN$3:$AO$36,2,FALSE)</f>
        <v>1401002#187#14</v>
      </c>
    </row>
    <row r="2059" spans="1:17" s="24" customFormat="1" ht="17.100000000000001" customHeight="1" x14ac:dyDescent="0.2">
      <c r="A2059" s="14">
        <v>2056</v>
      </c>
      <c r="B2059" s="14">
        <v>6020</v>
      </c>
      <c r="C2059" s="14" t="s">
        <v>3219</v>
      </c>
      <c r="D2059" s="14" t="s">
        <v>968</v>
      </c>
      <c r="E2059" s="14">
        <v>2</v>
      </c>
      <c r="F2059" s="18">
        <f t="shared" si="97"/>
        <v>10000</v>
      </c>
      <c r="G2059" s="18">
        <f>INDEX(掉落组填表!$S$2:$AQ$2,MATCH(掉落填表!J2059,掉落组填表!$S$3:$AQ$3,0))</f>
        <v>1401004</v>
      </c>
      <c r="H2059" s="18">
        <f t="shared" si="98"/>
        <v>60</v>
      </c>
      <c r="J2059" s="24" t="s">
        <v>391</v>
      </c>
      <c r="K2059" s="18">
        <f>MATCH(J2059,掉落组填表!$S$3:$AQ$3,0)</f>
        <v>3</v>
      </c>
      <c r="L2059" s="18">
        <f>INDEX(掉落组填表!$S$484:$AQ$563,掉落填表!B2059-6000,掉落填表!K2059)</f>
        <v>60</v>
      </c>
      <c r="P2059" s="18">
        <f t="shared" si="96"/>
        <v>60200002</v>
      </c>
      <c r="Q2059" s="18" t="str">
        <f>G2059&amp;"#"&amp;H2059&amp;"#"&amp;VLOOKUP(G2059,章节关卡!$AN$3:$AO$36,2,FALSE)</f>
        <v>1401004#60#14</v>
      </c>
    </row>
    <row r="2060" spans="1:17" ht="17.100000000000001" customHeight="1" x14ac:dyDescent="0.2">
      <c r="A2060" s="14">
        <v>2057</v>
      </c>
      <c r="B2060" s="14">
        <v>6021</v>
      </c>
      <c r="C2060" s="14" t="s">
        <v>3220</v>
      </c>
      <c r="D2060" s="14" t="s">
        <v>968</v>
      </c>
      <c r="E2060" s="14">
        <v>1</v>
      </c>
      <c r="F2060" s="18">
        <f t="shared" si="97"/>
        <v>10000</v>
      </c>
      <c r="G2060" s="18">
        <f>INDEX(掉落组填表!$S$2:$AQ$2,MATCH(掉落填表!J2060,掉落组填表!$S$3:$AQ$3,0))</f>
        <v>1401002</v>
      </c>
      <c r="H2060" s="18">
        <f t="shared" si="98"/>
        <v>187</v>
      </c>
      <c r="J2060" s="24" t="s">
        <v>3062</v>
      </c>
      <c r="K2060" s="18">
        <f>MATCH(J2060,掉落组填表!$S$3:$AQ$3,0)</f>
        <v>1</v>
      </c>
      <c r="L2060" s="18">
        <f>INDEX(掉落组填表!$S$484:$AQ$563,掉落填表!B2060-6000,掉落填表!K2060)</f>
        <v>187</v>
      </c>
      <c r="P2060" s="18">
        <f t="shared" si="96"/>
        <v>60210001</v>
      </c>
      <c r="Q2060" s="18" t="str">
        <f>G2060&amp;"#"&amp;H2060&amp;"#"&amp;VLOOKUP(G2060,章节关卡!$AN$3:$AO$36,2,FALSE)</f>
        <v>1401002#187#14</v>
      </c>
    </row>
    <row r="2061" spans="1:17" s="24" customFormat="1" ht="17.100000000000001" customHeight="1" x14ac:dyDescent="0.2">
      <c r="A2061" s="14">
        <v>2058</v>
      </c>
      <c r="B2061" s="14">
        <v>6021</v>
      </c>
      <c r="C2061" s="14" t="s">
        <v>3221</v>
      </c>
      <c r="D2061" s="14" t="s">
        <v>968</v>
      </c>
      <c r="E2061" s="14">
        <v>2</v>
      </c>
      <c r="F2061" s="18">
        <f t="shared" si="97"/>
        <v>10000</v>
      </c>
      <c r="G2061" s="18">
        <f>INDEX(掉落组填表!$S$2:$AQ$2,MATCH(掉落填表!J2061,掉落组填表!$S$3:$AQ$3,0))</f>
        <v>1401003</v>
      </c>
      <c r="H2061" s="18">
        <f t="shared" si="98"/>
        <v>60</v>
      </c>
      <c r="J2061" s="24" t="s">
        <v>392</v>
      </c>
      <c r="K2061" s="18">
        <f>MATCH(J2061,掉落组填表!$S$3:$AQ$3,0)</f>
        <v>2</v>
      </c>
      <c r="L2061" s="18">
        <f>INDEX(掉落组填表!$S$484:$AQ$563,掉落填表!B2061-6000,掉落填表!K2061)</f>
        <v>60</v>
      </c>
      <c r="P2061" s="18">
        <f t="shared" si="96"/>
        <v>60210002</v>
      </c>
      <c r="Q2061" s="18" t="str">
        <f>G2061&amp;"#"&amp;H2061&amp;"#"&amp;VLOOKUP(G2061,章节关卡!$AN$3:$AO$36,2,FALSE)</f>
        <v>1401003#60#14</v>
      </c>
    </row>
    <row r="2062" spans="1:17" ht="17.100000000000001" customHeight="1" x14ac:dyDescent="0.2">
      <c r="A2062" s="14">
        <v>2059</v>
      </c>
      <c r="B2062" s="14">
        <v>6022</v>
      </c>
      <c r="C2062" s="14" t="s">
        <v>3222</v>
      </c>
      <c r="D2062" s="14" t="s">
        <v>968</v>
      </c>
      <c r="E2062" s="14">
        <v>1</v>
      </c>
      <c r="F2062" s="18">
        <f t="shared" si="97"/>
        <v>10000</v>
      </c>
      <c r="G2062" s="18">
        <f>INDEX(掉落组填表!$S$2:$AQ$2,MATCH(掉落填表!J2062,掉落组填表!$S$3:$AQ$3,0))</f>
        <v>1401002</v>
      </c>
      <c r="H2062" s="18">
        <f t="shared" si="98"/>
        <v>250</v>
      </c>
      <c r="J2062" s="24" t="s">
        <v>3062</v>
      </c>
      <c r="K2062" s="18">
        <f>MATCH(J2062,掉落组填表!$S$3:$AQ$3,0)</f>
        <v>1</v>
      </c>
      <c r="L2062" s="18">
        <f>INDEX(掉落组填表!$S$484:$AQ$563,掉落填表!B2062-6000,掉落填表!K2062)</f>
        <v>250</v>
      </c>
      <c r="P2062" s="18">
        <f t="shared" si="96"/>
        <v>60220001</v>
      </c>
      <c r="Q2062" s="18" t="str">
        <f>G2062&amp;"#"&amp;H2062&amp;"#"&amp;VLOOKUP(G2062,章节关卡!$AN$3:$AO$36,2,FALSE)</f>
        <v>1401002#250#14</v>
      </c>
    </row>
    <row r="2063" spans="1:17" s="24" customFormat="1" ht="17.100000000000001" customHeight="1" x14ac:dyDescent="0.2">
      <c r="A2063" s="14">
        <v>2060</v>
      </c>
      <c r="B2063" s="14">
        <v>6022</v>
      </c>
      <c r="C2063" s="14" t="s">
        <v>3223</v>
      </c>
      <c r="D2063" s="14" t="s">
        <v>968</v>
      </c>
      <c r="E2063" s="14">
        <v>2</v>
      </c>
      <c r="F2063" s="18">
        <f t="shared" si="97"/>
        <v>10000</v>
      </c>
      <c r="G2063" s="18">
        <f>INDEX(掉落组填表!$S$2:$AQ$2,MATCH(掉落填表!J2063,掉落组填表!$S$3:$AQ$3,0))</f>
        <v>1401004</v>
      </c>
      <c r="H2063" s="18">
        <f t="shared" si="98"/>
        <v>80</v>
      </c>
      <c r="J2063" s="24" t="s">
        <v>391</v>
      </c>
      <c r="K2063" s="18">
        <f>MATCH(J2063,掉落组填表!$S$3:$AQ$3,0)</f>
        <v>3</v>
      </c>
      <c r="L2063" s="18">
        <f>INDEX(掉落组填表!$S$484:$AQ$563,掉落填表!B2063-6000,掉落填表!K2063)</f>
        <v>80</v>
      </c>
      <c r="P2063" s="18">
        <f t="shared" si="96"/>
        <v>60220002</v>
      </c>
      <c r="Q2063" s="18" t="str">
        <f>G2063&amp;"#"&amp;H2063&amp;"#"&amp;VLOOKUP(G2063,章节关卡!$AN$3:$AO$36,2,FALSE)</f>
        <v>1401004#80#14</v>
      </c>
    </row>
    <row r="2064" spans="1:17" ht="17.100000000000001" customHeight="1" x14ac:dyDescent="0.2">
      <c r="A2064" s="14">
        <v>2061</v>
      </c>
      <c r="B2064" s="14">
        <v>6023</v>
      </c>
      <c r="C2064" s="14" t="s">
        <v>3224</v>
      </c>
      <c r="D2064" s="14" t="s">
        <v>968</v>
      </c>
      <c r="E2064" s="14">
        <v>1</v>
      </c>
      <c r="F2064" s="18">
        <f t="shared" si="97"/>
        <v>10000</v>
      </c>
      <c r="G2064" s="18">
        <f>INDEX(掉落组填表!$S$2:$AQ$2,MATCH(掉落填表!J2064,掉落组填表!$S$3:$AQ$3,0))</f>
        <v>1401002</v>
      </c>
      <c r="H2064" s="18">
        <f t="shared" si="98"/>
        <v>250</v>
      </c>
      <c r="J2064" s="24" t="s">
        <v>3062</v>
      </c>
      <c r="K2064" s="18">
        <f>MATCH(J2064,掉落组填表!$S$3:$AQ$3,0)</f>
        <v>1</v>
      </c>
      <c r="L2064" s="18">
        <f>INDEX(掉落组填表!$S$484:$AQ$563,掉落填表!B2064-6000,掉落填表!K2064)</f>
        <v>250</v>
      </c>
      <c r="P2064" s="18">
        <f t="shared" si="96"/>
        <v>60230001</v>
      </c>
      <c r="Q2064" s="18" t="str">
        <f>G2064&amp;"#"&amp;H2064&amp;"#"&amp;VLOOKUP(G2064,章节关卡!$AN$3:$AO$36,2,FALSE)</f>
        <v>1401002#250#14</v>
      </c>
    </row>
    <row r="2065" spans="1:17" s="24" customFormat="1" ht="17.100000000000001" customHeight="1" x14ac:dyDescent="0.2">
      <c r="A2065" s="14">
        <v>2062</v>
      </c>
      <c r="B2065" s="14">
        <v>6023</v>
      </c>
      <c r="C2065" s="14" t="s">
        <v>3225</v>
      </c>
      <c r="D2065" s="14" t="s">
        <v>968</v>
      </c>
      <c r="E2065" s="14">
        <v>2</v>
      </c>
      <c r="F2065" s="18">
        <f t="shared" si="97"/>
        <v>10000</v>
      </c>
      <c r="G2065" s="18">
        <f>INDEX(掉落组填表!$S$2:$AQ$2,MATCH(掉落填表!J2065,掉落组填表!$S$3:$AQ$3,0))</f>
        <v>1401003</v>
      </c>
      <c r="H2065" s="18">
        <f t="shared" si="98"/>
        <v>80</v>
      </c>
      <c r="J2065" s="24" t="s">
        <v>392</v>
      </c>
      <c r="K2065" s="18">
        <f>MATCH(J2065,掉落组填表!$S$3:$AQ$3,0)</f>
        <v>2</v>
      </c>
      <c r="L2065" s="18">
        <f>INDEX(掉落组填表!$S$484:$AQ$563,掉落填表!B2065-6000,掉落填表!K2065)</f>
        <v>80</v>
      </c>
      <c r="P2065" s="18">
        <f t="shared" si="96"/>
        <v>60230002</v>
      </c>
      <c r="Q2065" s="18" t="str">
        <f>G2065&amp;"#"&amp;H2065&amp;"#"&amp;VLOOKUP(G2065,章节关卡!$AN$3:$AO$36,2,FALSE)</f>
        <v>1401003#80#14</v>
      </c>
    </row>
    <row r="2066" spans="1:17" ht="17.100000000000001" customHeight="1" x14ac:dyDescent="0.2">
      <c r="A2066" s="14">
        <v>2063</v>
      </c>
      <c r="B2066" s="14">
        <v>6024</v>
      </c>
      <c r="C2066" s="14" t="s">
        <v>3226</v>
      </c>
      <c r="D2066" s="14" t="s">
        <v>968</v>
      </c>
      <c r="E2066" s="14">
        <v>1</v>
      </c>
      <c r="F2066" s="18">
        <f t="shared" si="97"/>
        <v>10000</v>
      </c>
      <c r="G2066" s="18">
        <f>INDEX(掉落组填表!$S$2:$AQ$2,MATCH(掉落填表!J2066,掉落组填表!$S$3:$AQ$3,0))</f>
        <v>1401002</v>
      </c>
      <c r="H2066" s="18">
        <f t="shared" si="98"/>
        <v>250</v>
      </c>
      <c r="J2066" s="24" t="s">
        <v>3062</v>
      </c>
      <c r="K2066" s="18">
        <f>MATCH(J2066,掉落组填表!$S$3:$AQ$3,0)</f>
        <v>1</v>
      </c>
      <c r="L2066" s="18">
        <f>INDEX(掉落组填表!$S$484:$AQ$563,掉落填表!B2066-6000,掉落填表!K2066)</f>
        <v>250</v>
      </c>
      <c r="P2066" s="18">
        <f t="shared" si="96"/>
        <v>60240001</v>
      </c>
      <c r="Q2066" s="18" t="str">
        <f>G2066&amp;"#"&amp;H2066&amp;"#"&amp;VLOOKUP(G2066,章节关卡!$AN$3:$AO$36,2,FALSE)</f>
        <v>1401002#250#14</v>
      </c>
    </row>
    <row r="2067" spans="1:17" s="24" customFormat="1" ht="17.100000000000001" customHeight="1" x14ac:dyDescent="0.2">
      <c r="A2067" s="14">
        <v>2064</v>
      </c>
      <c r="B2067" s="14">
        <v>6024</v>
      </c>
      <c r="C2067" s="14" t="s">
        <v>3227</v>
      </c>
      <c r="D2067" s="14" t="s">
        <v>968</v>
      </c>
      <c r="E2067" s="14">
        <v>2</v>
      </c>
      <c r="F2067" s="18">
        <f t="shared" si="97"/>
        <v>10000</v>
      </c>
      <c r="G2067" s="18">
        <f>INDEX(掉落组填表!$S$2:$AQ$2,MATCH(掉落填表!J2067,掉落组填表!$S$3:$AQ$3,0))</f>
        <v>1401004</v>
      </c>
      <c r="H2067" s="18">
        <f t="shared" si="98"/>
        <v>80</v>
      </c>
      <c r="J2067" s="24" t="s">
        <v>391</v>
      </c>
      <c r="K2067" s="18">
        <f>MATCH(J2067,掉落组填表!$S$3:$AQ$3,0)</f>
        <v>3</v>
      </c>
      <c r="L2067" s="18">
        <f>INDEX(掉落组填表!$S$484:$AQ$563,掉落填表!B2067-6000,掉落填表!K2067)</f>
        <v>80</v>
      </c>
      <c r="P2067" s="18">
        <f t="shared" si="96"/>
        <v>60240002</v>
      </c>
      <c r="Q2067" s="18" t="str">
        <f>G2067&amp;"#"&amp;H2067&amp;"#"&amp;VLOOKUP(G2067,章节关卡!$AN$3:$AO$36,2,FALSE)</f>
        <v>1401004#80#14</v>
      </c>
    </row>
    <row r="2068" spans="1:17" ht="17.100000000000001" customHeight="1" x14ac:dyDescent="0.2">
      <c r="A2068" s="14">
        <v>2065</v>
      </c>
      <c r="B2068" s="14">
        <v>6025</v>
      </c>
      <c r="C2068" s="14" t="s">
        <v>3228</v>
      </c>
      <c r="D2068" s="14" t="s">
        <v>968</v>
      </c>
      <c r="E2068" s="14">
        <v>1</v>
      </c>
      <c r="F2068" s="18">
        <f t="shared" si="97"/>
        <v>10000</v>
      </c>
      <c r="G2068" s="18">
        <f>INDEX(掉落组填表!$S$2:$AQ$2,MATCH(掉落填表!J2068,掉落组填表!$S$3:$AQ$3,0))</f>
        <v>1401002</v>
      </c>
      <c r="H2068" s="18">
        <f t="shared" si="98"/>
        <v>250</v>
      </c>
      <c r="J2068" s="24" t="s">
        <v>3062</v>
      </c>
      <c r="K2068" s="18">
        <f>MATCH(J2068,掉落组填表!$S$3:$AQ$3,0)</f>
        <v>1</v>
      </c>
      <c r="L2068" s="18">
        <f>INDEX(掉落组填表!$S$484:$AQ$563,掉落填表!B2068-6000,掉落填表!K2068)</f>
        <v>250</v>
      </c>
      <c r="P2068" s="18">
        <f t="shared" si="96"/>
        <v>60250001</v>
      </c>
      <c r="Q2068" s="18" t="str">
        <f>G2068&amp;"#"&amp;H2068&amp;"#"&amp;VLOOKUP(G2068,章节关卡!$AN$3:$AO$36,2,FALSE)</f>
        <v>1401002#250#14</v>
      </c>
    </row>
    <row r="2069" spans="1:17" s="24" customFormat="1" ht="17.100000000000001" customHeight="1" x14ac:dyDescent="0.2">
      <c r="A2069" s="14">
        <v>2066</v>
      </c>
      <c r="B2069" s="14">
        <v>6025</v>
      </c>
      <c r="C2069" s="14" t="s">
        <v>3229</v>
      </c>
      <c r="D2069" s="14" t="s">
        <v>968</v>
      </c>
      <c r="E2069" s="14">
        <v>2</v>
      </c>
      <c r="F2069" s="18">
        <f t="shared" si="97"/>
        <v>10000</v>
      </c>
      <c r="G2069" s="18">
        <f>INDEX(掉落组填表!$S$2:$AQ$2,MATCH(掉落填表!J2069,掉落组填表!$S$3:$AQ$3,0))</f>
        <v>1401003</v>
      </c>
      <c r="H2069" s="18">
        <f t="shared" si="98"/>
        <v>80</v>
      </c>
      <c r="J2069" s="24" t="s">
        <v>392</v>
      </c>
      <c r="K2069" s="18">
        <f>MATCH(J2069,掉落组填表!$S$3:$AQ$3,0)</f>
        <v>2</v>
      </c>
      <c r="L2069" s="18">
        <f>INDEX(掉落组填表!$S$484:$AQ$563,掉落填表!B2069-6000,掉落填表!K2069)</f>
        <v>80</v>
      </c>
      <c r="P2069" s="18">
        <f t="shared" si="96"/>
        <v>60250002</v>
      </c>
      <c r="Q2069" s="18" t="str">
        <f>G2069&amp;"#"&amp;H2069&amp;"#"&amp;VLOOKUP(G2069,章节关卡!$AN$3:$AO$36,2,FALSE)</f>
        <v>1401003#80#14</v>
      </c>
    </row>
    <row r="2070" spans="1:17" ht="17.100000000000001" customHeight="1" x14ac:dyDescent="0.2">
      <c r="A2070" s="14">
        <v>2067</v>
      </c>
      <c r="B2070" s="14">
        <v>6026</v>
      </c>
      <c r="C2070" s="14" t="s">
        <v>3230</v>
      </c>
      <c r="D2070" s="14" t="s">
        <v>968</v>
      </c>
      <c r="E2070" s="14">
        <v>1</v>
      </c>
      <c r="F2070" s="18">
        <f t="shared" si="97"/>
        <v>10000</v>
      </c>
      <c r="G2070" s="18">
        <f>INDEX(掉落组填表!$S$2:$AQ$2,MATCH(掉落填表!J2070,掉落组填表!$S$3:$AQ$3,0))</f>
        <v>1401002</v>
      </c>
      <c r="H2070" s="18">
        <f t="shared" si="98"/>
        <v>250</v>
      </c>
      <c r="J2070" s="24" t="s">
        <v>3062</v>
      </c>
      <c r="K2070" s="18">
        <f>MATCH(J2070,掉落组填表!$S$3:$AQ$3,0)</f>
        <v>1</v>
      </c>
      <c r="L2070" s="18">
        <f>INDEX(掉落组填表!$S$484:$AQ$563,掉落填表!B2070-6000,掉落填表!K2070)</f>
        <v>250</v>
      </c>
      <c r="P2070" s="18">
        <f t="shared" si="96"/>
        <v>60260001</v>
      </c>
      <c r="Q2070" s="18" t="str">
        <f>G2070&amp;"#"&amp;H2070&amp;"#"&amp;VLOOKUP(G2070,章节关卡!$AN$3:$AO$36,2,FALSE)</f>
        <v>1401002#250#14</v>
      </c>
    </row>
    <row r="2071" spans="1:17" s="24" customFormat="1" ht="17.100000000000001" customHeight="1" x14ac:dyDescent="0.2">
      <c r="A2071" s="14">
        <v>2068</v>
      </c>
      <c r="B2071" s="14">
        <v>6026</v>
      </c>
      <c r="C2071" s="14" t="s">
        <v>3231</v>
      </c>
      <c r="D2071" s="14" t="s">
        <v>968</v>
      </c>
      <c r="E2071" s="14">
        <v>2</v>
      </c>
      <c r="F2071" s="18">
        <f t="shared" si="97"/>
        <v>10000</v>
      </c>
      <c r="G2071" s="18">
        <f>INDEX(掉落组填表!$S$2:$AQ$2,MATCH(掉落填表!J2071,掉落组填表!$S$3:$AQ$3,0))</f>
        <v>1401004</v>
      </c>
      <c r="H2071" s="18">
        <f t="shared" si="98"/>
        <v>80</v>
      </c>
      <c r="J2071" s="24" t="s">
        <v>391</v>
      </c>
      <c r="K2071" s="18">
        <f>MATCH(J2071,掉落组填表!$S$3:$AQ$3,0)</f>
        <v>3</v>
      </c>
      <c r="L2071" s="18">
        <f>INDEX(掉落组填表!$S$484:$AQ$563,掉落填表!B2071-6000,掉落填表!K2071)</f>
        <v>80</v>
      </c>
      <c r="P2071" s="18">
        <f t="shared" si="96"/>
        <v>60260002</v>
      </c>
      <c r="Q2071" s="18" t="str">
        <f>G2071&amp;"#"&amp;H2071&amp;"#"&amp;VLOOKUP(G2071,章节关卡!$AN$3:$AO$36,2,FALSE)</f>
        <v>1401004#80#14</v>
      </c>
    </row>
    <row r="2072" spans="1:17" ht="17.100000000000001" customHeight="1" x14ac:dyDescent="0.2">
      <c r="A2072" s="14">
        <v>2069</v>
      </c>
      <c r="B2072" s="14">
        <v>6027</v>
      </c>
      <c r="C2072" s="14" t="s">
        <v>3232</v>
      </c>
      <c r="D2072" s="14" t="s">
        <v>968</v>
      </c>
      <c r="E2072" s="14">
        <v>1</v>
      </c>
      <c r="F2072" s="18">
        <f t="shared" si="97"/>
        <v>10000</v>
      </c>
      <c r="G2072" s="18">
        <f>INDEX(掉落组填表!$S$2:$AQ$2,MATCH(掉落填表!J2072,掉落组填表!$S$3:$AQ$3,0))</f>
        <v>1401002</v>
      </c>
      <c r="H2072" s="18">
        <f t="shared" si="98"/>
        <v>225</v>
      </c>
      <c r="J2072" s="24" t="s">
        <v>3062</v>
      </c>
      <c r="K2072" s="18">
        <f>MATCH(J2072,掉落组填表!$S$3:$AQ$3,0)</f>
        <v>1</v>
      </c>
      <c r="L2072" s="18">
        <f>INDEX(掉落组填表!$S$484:$AQ$563,掉落填表!B2072-6000,掉落填表!K2072)</f>
        <v>225</v>
      </c>
      <c r="P2072" s="18">
        <f t="shared" si="96"/>
        <v>60270001</v>
      </c>
      <c r="Q2072" s="18" t="str">
        <f>G2072&amp;"#"&amp;H2072&amp;"#"&amp;VLOOKUP(G2072,章节关卡!$AN$3:$AO$36,2,FALSE)</f>
        <v>1401002#225#14</v>
      </c>
    </row>
    <row r="2073" spans="1:17" s="24" customFormat="1" ht="17.100000000000001" customHeight="1" x14ac:dyDescent="0.2">
      <c r="A2073" s="14">
        <v>2070</v>
      </c>
      <c r="B2073" s="14">
        <v>6027</v>
      </c>
      <c r="C2073" s="14" t="s">
        <v>3233</v>
      </c>
      <c r="D2073" s="14" t="s">
        <v>968</v>
      </c>
      <c r="E2073" s="14">
        <v>2</v>
      </c>
      <c r="F2073" s="18">
        <f t="shared" si="97"/>
        <v>10000</v>
      </c>
      <c r="G2073" s="18">
        <f>INDEX(掉落组填表!$S$2:$AQ$2,MATCH(掉落填表!J2073,掉落组填表!$S$3:$AQ$3,0))</f>
        <v>1401003</v>
      </c>
      <c r="H2073" s="18">
        <f t="shared" si="98"/>
        <v>67</v>
      </c>
      <c r="J2073" s="24" t="s">
        <v>392</v>
      </c>
      <c r="K2073" s="18">
        <f>MATCH(J2073,掉落组填表!$S$3:$AQ$3,0)</f>
        <v>2</v>
      </c>
      <c r="L2073" s="18">
        <f>INDEX(掉落组填表!$S$484:$AQ$563,掉落填表!B2073-6000,掉落填表!K2073)</f>
        <v>67</v>
      </c>
      <c r="P2073" s="18">
        <f t="shared" si="96"/>
        <v>60270002</v>
      </c>
      <c r="Q2073" s="18" t="str">
        <f>G2073&amp;"#"&amp;H2073&amp;"#"&amp;VLOOKUP(G2073,章节关卡!$AN$3:$AO$36,2,FALSE)</f>
        <v>1401003#67#14</v>
      </c>
    </row>
    <row r="2074" spans="1:17" ht="17.100000000000001" customHeight="1" x14ac:dyDescent="0.2">
      <c r="A2074" s="14">
        <v>2071</v>
      </c>
      <c r="B2074" s="14">
        <v>6028</v>
      </c>
      <c r="C2074" s="14" t="s">
        <v>3234</v>
      </c>
      <c r="D2074" s="14" t="s">
        <v>968</v>
      </c>
      <c r="E2074" s="14">
        <v>1</v>
      </c>
      <c r="F2074" s="18">
        <f t="shared" si="97"/>
        <v>10000</v>
      </c>
      <c r="G2074" s="18">
        <f>INDEX(掉落组填表!$S$2:$AQ$2,MATCH(掉落填表!J2074,掉落组填表!$S$3:$AQ$3,0))</f>
        <v>1401002</v>
      </c>
      <c r="H2074" s="18">
        <f t="shared" si="98"/>
        <v>225</v>
      </c>
      <c r="J2074" s="24" t="s">
        <v>3062</v>
      </c>
      <c r="K2074" s="18">
        <f>MATCH(J2074,掉落组填表!$S$3:$AQ$3,0)</f>
        <v>1</v>
      </c>
      <c r="L2074" s="18">
        <f>INDEX(掉落组填表!$S$484:$AQ$563,掉落填表!B2074-6000,掉落填表!K2074)</f>
        <v>225</v>
      </c>
      <c r="P2074" s="18">
        <f t="shared" si="96"/>
        <v>60280001</v>
      </c>
      <c r="Q2074" s="18" t="str">
        <f>G2074&amp;"#"&amp;H2074&amp;"#"&amp;VLOOKUP(G2074,章节关卡!$AN$3:$AO$36,2,FALSE)</f>
        <v>1401002#225#14</v>
      </c>
    </row>
    <row r="2075" spans="1:17" s="24" customFormat="1" ht="17.100000000000001" customHeight="1" x14ac:dyDescent="0.2">
      <c r="A2075" s="14">
        <v>2072</v>
      </c>
      <c r="B2075" s="14">
        <v>6028</v>
      </c>
      <c r="C2075" s="14" t="s">
        <v>3235</v>
      </c>
      <c r="D2075" s="14" t="s">
        <v>968</v>
      </c>
      <c r="E2075" s="14">
        <v>2</v>
      </c>
      <c r="F2075" s="18">
        <f t="shared" si="97"/>
        <v>10000</v>
      </c>
      <c r="G2075" s="18">
        <f>INDEX(掉落组填表!$S$2:$AQ$2,MATCH(掉落填表!J2075,掉落组填表!$S$3:$AQ$3,0))</f>
        <v>1401004</v>
      </c>
      <c r="H2075" s="18">
        <f t="shared" si="98"/>
        <v>67</v>
      </c>
      <c r="J2075" s="24" t="s">
        <v>391</v>
      </c>
      <c r="K2075" s="18">
        <f>MATCH(J2075,掉落组填表!$S$3:$AQ$3,0)</f>
        <v>3</v>
      </c>
      <c r="L2075" s="18">
        <f>INDEX(掉落组填表!$S$484:$AQ$563,掉落填表!B2075-6000,掉落填表!K2075)</f>
        <v>67</v>
      </c>
      <c r="P2075" s="18">
        <f t="shared" si="96"/>
        <v>60280002</v>
      </c>
      <c r="Q2075" s="18" t="str">
        <f>G2075&amp;"#"&amp;H2075&amp;"#"&amp;VLOOKUP(G2075,章节关卡!$AN$3:$AO$36,2,FALSE)</f>
        <v>1401004#67#14</v>
      </c>
    </row>
    <row r="2076" spans="1:17" ht="17.100000000000001" customHeight="1" x14ac:dyDescent="0.2">
      <c r="A2076" s="14">
        <v>2073</v>
      </c>
      <c r="B2076" s="14">
        <v>6029</v>
      </c>
      <c r="C2076" s="14" t="s">
        <v>3236</v>
      </c>
      <c r="D2076" s="14" t="s">
        <v>968</v>
      </c>
      <c r="E2076" s="14">
        <v>1</v>
      </c>
      <c r="F2076" s="18">
        <f t="shared" si="97"/>
        <v>10000</v>
      </c>
      <c r="G2076" s="18">
        <f>INDEX(掉落组填表!$S$2:$AQ$2,MATCH(掉落填表!J2076,掉落组填表!$S$3:$AQ$3,0))</f>
        <v>1401002</v>
      </c>
      <c r="H2076" s="18">
        <f t="shared" si="98"/>
        <v>225</v>
      </c>
      <c r="J2076" s="24" t="s">
        <v>3062</v>
      </c>
      <c r="K2076" s="18">
        <f>MATCH(J2076,掉落组填表!$S$3:$AQ$3,0)</f>
        <v>1</v>
      </c>
      <c r="L2076" s="18">
        <f>INDEX(掉落组填表!$S$484:$AQ$563,掉落填表!B2076-6000,掉落填表!K2076)</f>
        <v>225</v>
      </c>
      <c r="P2076" s="18">
        <f t="shared" si="96"/>
        <v>60290001</v>
      </c>
      <c r="Q2076" s="18" t="str">
        <f>G2076&amp;"#"&amp;H2076&amp;"#"&amp;VLOOKUP(G2076,章节关卡!$AN$3:$AO$36,2,FALSE)</f>
        <v>1401002#225#14</v>
      </c>
    </row>
    <row r="2077" spans="1:17" s="24" customFormat="1" ht="17.100000000000001" customHeight="1" x14ac:dyDescent="0.2">
      <c r="A2077" s="14">
        <v>2074</v>
      </c>
      <c r="B2077" s="14">
        <v>6029</v>
      </c>
      <c r="C2077" s="14" t="s">
        <v>3237</v>
      </c>
      <c r="D2077" s="14" t="s">
        <v>968</v>
      </c>
      <c r="E2077" s="14">
        <v>2</v>
      </c>
      <c r="F2077" s="18">
        <f t="shared" si="97"/>
        <v>10000</v>
      </c>
      <c r="G2077" s="18">
        <f>INDEX(掉落组填表!$S$2:$AQ$2,MATCH(掉落填表!J2077,掉落组填表!$S$3:$AQ$3,0))</f>
        <v>1401003</v>
      </c>
      <c r="H2077" s="18">
        <f t="shared" si="98"/>
        <v>67</v>
      </c>
      <c r="J2077" s="24" t="s">
        <v>392</v>
      </c>
      <c r="K2077" s="18">
        <f>MATCH(J2077,掉落组填表!$S$3:$AQ$3,0)</f>
        <v>2</v>
      </c>
      <c r="L2077" s="18">
        <f>INDEX(掉落组填表!$S$484:$AQ$563,掉落填表!B2077-6000,掉落填表!K2077)</f>
        <v>67</v>
      </c>
      <c r="P2077" s="18">
        <f t="shared" si="96"/>
        <v>60290002</v>
      </c>
      <c r="Q2077" s="18" t="str">
        <f>G2077&amp;"#"&amp;H2077&amp;"#"&amp;VLOOKUP(G2077,章节关卡!$AN$3:$AO$36,2,FALSE)</f>
        <v>1401003#67#14</v>
      </c>
    </row>
    <row r="2078" spans="1:17" ht="17.100000000000001" customHeight="1" x14ac:dyDescent="0.2">
      <c r="A2078" s="14">
        <v>2075</v>
      </c>
      <c r="B2078" s="14">
        <v>6030</v>
      </c>
      <c r="C2078" s="14" t="s">
        <v>3238</v>
      </c>
      <c r="D2078" s="14" t="s">
        <v>968</v>
      </c>
      <c r="E2078" s="14">
        <v>1</v>
      </c>
      <c r="F2078" s="18">
        <f t="shared" si="97"/>
        <v>10000</v>
      </c>
      <c r="G2078" s="18">
        <f>INDEX(掉落组填表!$S$2:$AQ$2,MATCH(掉落填表!J2078,掉落组填表!$S$3:$AQ$3,0))</f>
        <v>1401002</v>
      </c>
      <c r="H2078" s="18">
        <f t="shared" si="98"/>
        <v>225</v>
      </c>
      <c r="J2078" s="24" t="s">
        <v>3062</v>
      </c>
      <c r="K2078" s="18">
        <f>MATCH(J2078,掉落组填表!$S$3:$AQ$3,0)</f>
        <v>1</v>
      </c>
      <c r="L2078" s="18">
        <f>INDEX(掉落组填表!$S$484:$AQ$563,掉落填表!B2078-6000,掉落填表!K2078)</f>
        <v>225</v>
      </c>
      <c r="P2078" s="18">
        <f t="shared" si="96"/>
        <v>60300001</v>
      </c>
      <c r="Q2078" s="18" t="str">
        <f>G2078&amp;"#"&amp;H2078&amp;"#"&amp;VLOOKUP(G2078,章节关卡!$AN$3:$AO$36,2,FALSE)</f>
        <v>1401002#225#14</v>
      </c>
    </row>
    <row r="2079" spans="1:17" s="24" customFormat="1" ht="17.100000000000001" customHeight="1" x14ac:dyDescent="0.2">
      <c r="A2079" s="14">
        <v>2076</v>
      </c>
      <c r="B2079" s="14">
        <v>6030</v>
      </c>
      <c r="C2079" s="14" t="s">
        <v>3239</v>
      </c>
      <c r="D2079" s="14" t="s">
        <v>968</v>
      </c>
      <c r="E2079" s="14">
        <v>2</v>
      </c>
      <c r="F2079" s="18">
        <f t="shared" si="97"/>
        <v>10000</v>
      </c>
      <c r="G2079" s="18">
        <f>INDEX(掉落组填表!$S$2:$AQ$2,MATCH(掉落填表!J2079,掉落组填表!$S$3:$AQ$3,0))</f>
        <v>1401004</v>
      </c>
      <c r="H2079" s="18">
        <f t="shared" si="98"/>
        <v>67</v>
      </c>
      <c r="J2079" s="24" t="s">
        <v>391</v>
      </c>
      <c r="K2079" s="18">
        <f>MATCH(J2079,掉落组填表!$S$3:$AQ$3,0)</f>
        <v>3</v>
      </c>
      <c r="L2079" s="18">
        <f>INDEX(掉落组填表!$S$484:$AQ$563,掉落填表!B2079-6000,掉落填表!K2079)</f>
        <v>67</v>
      </c>
      <c r="P2079" s="18">
        <f t="shared" si="96"/>
        <v>60300002</v>
      </c>
      <c r="Q2079" s="18" t="str">
        <f>G2079&amp;"#"&amp;H2079&amp;"#"&amp;VLOOKUP(G2079,章节关卡!$AN$3:$AO$36,2,FALSE)</f>
        <v>1401004#67#14</v>
      </c>
    </row>
    <row r="2080" spans="1:17" ht="17.100000000000001" customHeight="1" x14ac:dyDescent="0.2">
      <c r="A2080" s="14">
        <v>2077</v>
      </c>
      <c r="B2080" s="14">
        <v>6031</v>
      </c>
      <c r="C2080" s="14" t="s">
        <v>3240</v>
      </c>
      <c r="D2080" s="14" t="s">
        <v>968</v>
      </c>
      <c r="E2080" s="14">
        <v>1</v>
      </c>
      <c r="F2080" s="18">
        <f t="shared" si="97"/>
        <v>10000</v>
      </c>
      <c r="G2080" s="18">
        <f>INDEX(掉落组填表!$S$2:$AQ$2,MATCH(掉落填表!J2080,掉落组填表!$S$3:$AQ$3,0))</f>
        <v>1401002</v>
      </c>
      <c r="H2080" s="18">
        <f t="shared" si="98"/>
        <v>225</v>
      </c>
      <c r="J2080" s="24" t="s">
        <v>3062</v>
      </c>
      <c r="K2080" s="18">
        <f>MATCH(J2080,掉落组填表!$S$3:$AQ$3,0)</f>
        <v>1</v>
      </c>
      <c r="L2080" s="18">
        <f>INDEX(掉落组填表!$S$484:$AQ$563,掉落填表!B2080-6000,掉落填表!K2080)</f>
        <v>225</v>
      </c>
      <c r="P2080" s="18">
        <f t="shared" si="96"/>
        <v>60310001</v>
      </c>
      <c r="Q2080" s="18" t="str">
        <f>G2080&amp;"#"&amp;H2080&amp;"#"&amp;VLOOKUP(G2080,章节关卡!$AN$3:$AO$36,2,FALSE)</f>
        <v>1401002#225#14</v>
      </c>
    </row>
    <row r="2081" spans="1:17" s="24" customFormat="1" ht="17.100000000000001" customHeight="1" x14ac:dyDescent="0.2">
      <c r="A2081" s="14">
        <v>2078</v>
      </c>
      <c r="B2081" s="14">
        <v>6031</v>
      </c>
      <c r="C2081" s="14" t="s">
        <v>3241</v>
      </c>
      <c r="D2081" s="14" t="s">
        <v>968</v>
      </c>
      <c r="E2081" s="14">
        <v>2</v>
      </c>
      <c r="F2081" s="18">
        <f t="shared" si="97"/>
        <v>10000</v>
      </c>
      <c r="G2081" s="18">
        <f>INDEX(掉落组填表!$S$2:$AQ$2,MATCH(掉落填表!J2081,掉落组填表!$S$3:$AQ$3,0))</f>
        <v>1401003</v>
      </c>
      <c r="H2081" s="18">
        <f t="shared" si="98"/>
        <v>67</v>
      </c>
      <c r="J2081" s="24" t="s">
        <v>392</v>
      </c>
      <c r="K2081" s="18">
        <f>MATCH(J2081,掉落组填表!$S$3:$AQ$3,0)</f>
        <v>2</v>
      </c>
      <c r="L2081" s="18">
        <f>INDEX(掉落组填表!$S$484:$AQ$563,掉落填表!B2081-6000,掉落填表!K2081)</f>
        <v>67</v>
      </c>
      <c r="P2081" s="18">
        <f t="shared" si="96"/>
        <v>60310002</v>
      </c>
      <c r="Q2081" s="18" t="str">
        <f>G2081&amp;"#"&amp;H2081&amp;"#"&amp;VLOOKUP(G2081,章节关卡!$AN$3:$AO$36,2,FALSE)</f>
        <v>1401003#67#14</v>
      </c>
    </row>
    <row r="2082" spans="1:17" ht="17.100000000000001" customHeight="1" x14ac:dyDescent="0.2">
      <c r="A2082" s="14">
        <v>2079</v>
      </c>
      <c r="B2082" s="14">
        <v>6032</v>
      </c>
      <c r="C2082" s="14" t="s">
        <v>3242</v>
      </c>
      <c r="D2082" s="14" t="s">
        <v>968</v>
      </c>
      <c r="E2082" s="14">
        <v>1</v>
      </c>
      <c r="F2082" s="18">
        <f t="shared" si="97"/>
        <v>10000</v>
      </c>
      <c r="G2082" s="18">
        <f>INDEX(掉落组填表!$S$2:$AQ$2,MATCH(掉落填表!J2082,掉落组填表!$S$3:$AQ$3,0))</f>
        <v>1401002</v>
      </c>
      <c r="H2082" s="18">
        <f t="shared" si="98"/>
        <v>300</v>
      </c>
      <c r="J2082" s="24" t="s">
        <v>3062</v>
      </c>
      <c r="K2082" s="18">
        <f>MATCH(J2082,掉落组填表!$S$3:$AQ$3,0)</f>
        <v>1</v>
      </c>
      <c r="L2082" s="18">
        <f>INDEX(掉落组填表!$S$484:$AQ$563,掉落填表!B2082-6000,掉落填表!K2082)</f>
        <v>300</v>
      </c>
      <c r="P2082" s="18">
        <f t="shared" si="96"/>
        <v>60320001</v>
      </c>
      <c r="Q2082" s="18" t="str">
        <f>G2082&amp;"#"&amp;H2082&amp;"#"&amp;VLOOKUP(G2082,章节关卡!$AN$3:$AO$36,2,FALSE)</f>
        <v>1401002#300#14</v>
      </c>
    </row>
    <row r="2083" spans="1:17" s="24" customFormat="1" ht="17.100000000000001" customHeight="1" x14ac:dyDescent="0.2">
      <c r="A2083" s="14">
        <v>2080</v>
      </c>
      <c r="B2083" s="14">
        <v>6032</v>
      </c>
      <c r="C2083" s="14" t="s">
        <v>3243</v>
      </c>
      <c r="D2083" s="14" t="s">
        <v>968</v>
      </c>
      <c r="E2083" s="14">
        <v>2</v>
      </c>
      <c r="F2083" s="18">
        <f t="shared" si="97"/>
        <v>10000</v>
      </c>
      <c r="G2083" s="18">
        <f>INDEX(掉落组填表!$S$2:$AQ$2,MATCH(掉落填表!J2083,掉落组填表!$S$3:$AQ$3,0))</f>
        <v>1401004</v>
      </c>
      <c r="H2083" s="18">
        <f t="shared" si="98"/>
        <v>90</v>
      </c>
      <c r="J2083" s="24" t="s">
        <v>391</v>
      </c>
      <c r="K2083" s="18">
        <f>MATCH(J2083,掉落组填表!$S$3:$AQ$3,0)</f>
        <v>3</v>
      </c>
      <c r="L2083" s="18">
        <f>INDEX(掉落组填表!$S$484:$AQ$563,掉落填表!B2083-6000,掉落填表!K2083)</f>
        <v>90</v>
      </c>
      <c r="P2083" s="18">
        <f t="shared" si="96"/>
        <v>60320002</v>
      </c>
      <c r="Q2083" s="18" t="str">
        <f>G2083&amp;"#"&amp;H2083&amp;"#"&amp;VLOOKUP(G2083,章节关卡!$AN$3:$AO$36,2,FALSE)</f>
        <v>1401004#90#14</v>
      </c>
    </row>
    <row r="2084" spans="1:17" ht="17.100000000000001" customHeight="1" x14ac:dyDescent="0.2">
      <c r="A2084" s="14">
        <v>2081</v>
      </c>
      <c r="B2084" s="14">
        <v>6033</v>
      </c>
      <c r="C2084" s="14" t="s">
        <v>3244</v>
      </c>
      <c r="D2084" s="14" t="s">
        <v>968</v>
      </c>
      <c r="E2084" s="14">
        <v>1</v>
      </c>
      <c r="F2084" s="18">
        <f t="shared" si="97"/>
        <v>10000</v>
      </c>
      <c r="G2084" s="18">
        <f>INDEX(掉落组填表!$S$2:$AQ$2,MATCH(掉落填表!J2084,掉落组填表!$S$3:$AQ$3,0))</f>
        <v>1401002</v>
      </c>
      <c r="H2084" s="18">
        <f t="shared" si="98"/>
        <v>300</v>
      </c>
      <c r="J2084" s="24" t="s">
        <v>3062</v>
      </c>
      <c r="K2084" s="18">
        <f>MATCH(J2084,掉落组填表!$S$3:$AQ$3,0)</f>
        <v>1</v>
      </c>
      <c r="L2084" s="18">
        <f>INDEX(掉落组填表!$S$484:$AQ$563,掉落填表!B2084-6000,掉落填表!K2084)</f>
        <v>300</v>
      </c>
      <c r="P2084" s="18">
        <f t="shared" si="96"/>
        <v>60330001</v>
      </c>
      <c r="Q2084" s="18" t="str">
        <f>G2084&amp;"#"&amp;H2084&amp;"#"&amp;VLOOKUP(G2084,章节关卡!$AN$3:$AO$36,2,FALSE)</f>
        <v>1401002#300#14</v>
      </c>
    </row>
    <row r="2085" spans="1:17" s="24" customFormat="1" ht="17.100000000000001" customHeight="1" x14ac:dyDescent="0.2">
      <c r="A2085" s="14">
        <v>2082</v>
      </c>
      <c r="B2085" s="14">
        <v>6033</v>
      </c>
      <c r="C2085" s="14" t="s">
        <v>3245</v>
      </c>
      <c r="D2085" s="14" t="s">
        <v>968</v>
      </c>
      <c r="E2085" s="14">
        <v>2</v>
      </c>
      <c r="F2085" s="18">
        <f t="shared" si="97"/>
        <v>10000</v>
      </c>
      <c r="G2085" s="18">
        <f>INDEX(掉落组填表!$S$2:$AQ$2,MATCH(掉落填表!J2085,掉落组填表!$S$3:$AQ$3,0))</f>
        <v>1401003</v>
      </c>
      <c r="H2085" s="18">
        <f t="shared" si="98"/>
        <v>90</v>
      </c>
      <c r="J2085" s="24" t="s">
        <v>392</v>
      </c>
      <c r="K2085" s="18">
        <f>MATCH(J2085,掉落组填表!$S$3:$AQ$3,0)</f>
        <v>2</v>
      </c>
      <c r="L2085" s="18">
        <f>INDEX(掉落组填表!$S$484:$AQ$563,掉落填表!B2085-6000,掉落填表!K2085)</f>
        <v>90</v>
      </c>
      <c r="P2085" s="18">
        <f t="shared" si="96"/>
        <v>60330002</v>
      </c>
      <c r="Q2085" s="18" t="str">
        <f>G2085&amp;"#"&amp;H2085&amp;"#"&amp;VLOOKUP(G2085,章节关卡!$AN$3:$AO$36,2,FALSE)</f>
        <v>1401003#90#14</v>
      </c>
    </row>
    <row r="2086" spans="1:17" ht="17.100000000000001" customHeight="1" x14ac:dyDescent="0.2">
      <c r="A2086" s="14">
        <v>2083</v>
      </c>
      <c r="B2086" s="14">
        <v>6034</v>
      </c>
      <c r="C2086" s="14" t="s">
        <v>3246</v>
      </c>
      <c r="D2086" s="14" t="s">
        <v>968</v>
      </c>
      <c r="E2086" s="14">
        <v>1</v>
      </c>
      <c r="F2086" s="18">
        <f t="shared" si="97"/>
        <v>10000</v>
      </c>
      <c r="G2086" s="18">
        <f>INDEX(掉落组填表!$S$2:$AQ$2,MATCH(掉落填表!J2086,掉落组填表!$S$3:$AQ$3,0))</f>
        <v>1401002</v>
      </c>
      <c r="H2086" s="18">
        <f t="shared" si="98"/>
        <v>300</v>
      </c>
      <c r="J2086" s="24" t="s">
        <v>3062</v>
      </c>
      <c r="K2086" s="18">
        <f>MATCH(J2086,掉落组填表!$S$3:$AQ$3,0)</f>
        <v>1</v>
      </c>
      <c r="L2086" s="18">
        <f>INDEX(掉落组填表!$S$484:$AQ$563,掉落填表!B2086-6000,掉落填表!K2086)</f>
        <v>300</v>
      </c>
      <c r="P2086" s="18">
        <f t="shared" si="96"/>
        <v>60340001</v>
      </c>
      <c r="Q2086" s="18" t="str">
        <f>G2086&amp;"#"&amp;H2086&amp;"#"&amp;VLOOKUP(G2086,章节关卡!$AN$3:$AO$36,2,FALSE)</f>
        <v>1401002#300#14</v>
      </c>
    </row>
    <row r="2087" spans="1:17" s="24" customFormat="1" ht="17.100000000000001" customHeight="1" x14ac:dyDescent="0.2">
      <c r="A2087" s="14">
        <v>2084</v>
      </c>
      <c r="B2087" s="14">
        <v>6034</v>
      </c>
      <c r="C2087" s="14" t="s">
        <v>3247</v>
      </c>
      <c r="D2087" s="14" t="s">
        <v>968</v>
      </c>
      <c r="E2087" s="14">
        <v>2</v>
      </c>
      <c r="F2087" s="18">
        <f t="shared" si="97"/>
        <v>10000</v>
      </c>
      <c r="G2087" s="18">
        <f>INDEX(掉落组填表!$S$2:$AQ$2,MATCH(掉落填表!J2087,掉落组填表!$S$3:$AQ$3,0))</f>
        <v>1401004</v>
      </c>
      <c r="H2087" s="18">
        <f t="shared" si="98"/>
        <v>90</v>
      </c>
      <c r="J2087" s="24" t="s">
        <v>391</v>
      </c>
      <c r="K2087" s="18">
        <f>MATCH(J2087,掉落组填表!$S$3:$AQ$3,0)</f>
        <v>3</v>
      </c>
      <c r="L2087" s="18">
        <f>INDEX(掉落组填表!$S$484:$AQ$563,掉落填表!B2087-6000,掉落填表!K2087)</f>
        <v>90</v>
      </c>
      <c r="P2087" s="18">
        <f t="shared" si="96"/>
        <v>60340002</v>
      </c>
      <c r="Q2087" s="18" t="str">
        <f>G2087&amp;"#"&amp;H2087&amp;"#"&amp;VLOOKUP(G2087,章节关卡!$AN$3:$AO$36,2,FALSE)</f>
        <v>1401004#90#14</v>
      </c>
    </row>
    <row r="2088" spans="1:17" ht="17.100000000000001" customHeight="1" x14ac:dyDescent="0.2">
      <c r="A2088" s="14">
        <v>2085</v>
      </c>
      <c r="B2088" s="14">
        <v>6035</v>
      </c>
      <c r="C2088" s="14" t="s">
        <v>3248</v>
      </c>
      <c r="D2088" s="14" t="s">
        <v>968</v>
      </c>
      <c r="E2088" s="14">
        <v>1</v>
      </c>
      <c r="F2088" s="18">
        <f t="shared" si="97"/>
        <v>10000</v>
      </c>
      <c r="G2088" s="18">
        <f>INDEX(掉落组填表!$S$2:$AQ$2,MATCH(掉落填表!J2088,掉落组填表!$S$3:$AQ$3,0))</f>
        <v>1401002</v>
      </c>
      <c r="H2088" s="18">
        <f t="shared" si="98"/>
        <v>300</v>
      </c>
      <c r="J2088" s="24" t="s">
        <v>3062</v>
      </c>
      <c r="K2088" s="18">
        <f>MATCH(J2088,掉落组填表!$S$3:$AQ$3,0)</f>
        <v>1</v>
      </c>
      <c r="L2088" s="18">
        <f>INDEX(掉落组填表!$S$484:$AQ$563,掉落填表!B2088-6000,掉落填表!K2088)</f>
        <v>300</v>
      </c>
      <c r="P2088" s="18">
        <f t="shared" si="96"/>
        <v>60350001</v>
      </c>
      <c r="Q2088" s="18" t="str">
        <f>G2088&amp;"#"&amp;H2088&amp;"#"&amp;VLOOKUP(G2088,章节关卡!$AN$3:$AO$36,2,FALSE)</f>
        <v>1401002#300#14</v>
      </c>
    </row>
    <row r="2089" spans="1:17" s="24" customFormat="1" ht="17.100000000000001" customHeight="1" x14ac:dyDescent="0.2">
      <c r="A2089" s="14">
        <v>2086</v>
      </c>
      <c r="B2089" s="14">
        <v>6035</v>
      </c>
      <c r="C2089" s="14" t="s">
        <v>3249</v>
      </c>
      <c r="D2089" s="14" t="s">
        <v>968</v>
      </c>
      <c r="E2089" s="14">
        <v>2</v>
      </c>
      <c r="F2089" s="18">
        <f t="shared" si="97"/>
        <v>10000</v>
      </c>
      <c r="G2089" s="18">
        <f>INDEX(掉落组填表!$S$2:$AQ$2,MATCH(掉落填表!J2089,掉落组填表!$S$3:$AQ$3,0))</f>
        <v>1401003</v>
      </c>
      <c r="H2089" s="18">
        <f t="shared" si="98"/>
        <v>90</v>
      </c>
      <c r="J2089" s="24" t="s">
        <v>392</v>
      </c>
      <c r="K2089" s="18">
        <f>MATCH(J2089,掉落组填表!$S$3:$AQ$3,0)</f>
        <v>2</v>
      </c>
      <c r="L2089" s="18">
        <f>INDEX(掉落组填表!$S$484:$AQ$563,掉落填表!B2089-6000,掉落填表!K2089)</f>
        <v>90</v>
      </c>
      <c r="P2089" s="18">
        <f t="shared" si="96"/>
        <v>60350002</v>
      </c>
      <c r="Q2089" s="18" t="str">
        <f>G2089&amp;"#"&amp;H2089&amp;"#"&amp;VLOOKUP(G2089,章节关卡!$AN$3:$AO$36,2,FALSE)</f>
        <v>1401003#90#14</v>
      </c>
    </row>
    <row r="2090" spans="1:17" ht="17.100000000000001" customHeight="1" x14ac:dyDescent="0.2">
      <c r="A2090" s="14">
        <v>2087</v>
      </c>
      <c r="B2090" s="14">
        <v>6036</v>
      </c>
      <c r="C2090" s="14" t="s">
        <v>3250</v>
      </c>
      <c r="D2090" s="14" t="s">
        <v>968</v>
      </c>
      <c r="E2090" s="14">
        <v>1</v>
      </c>
      <c r="F2090" s="18">
        <f t="shared" si="97"/>
        <v>10000</v>
      </c>
      <c r="G2090" s="18">
        <f>INDEX(掉落组填表!$S$2:$AQ$2,MATCH(掉落填表!J2090,掉落组填表!$S$3:$AQ$3,0))</f>
        <v>1401002</v>
      </c>
      <c r="H2090" s="18">
        <f t="shared" si="98"/>
        <v>300</v>
      </c>
      <c r="J2090" s="24" t="s">
        <v>3062</v>
      </c>
      <c r="K2090" s="18">
        <f>MATCH(J2090,掉落组填表!$S$3:$AQ$3,0)</f>
        <v>1</v>
      </c>
      <c r="L2090" s="18">
        <f>INDEX(掉落组填表!$S$484:$AQ$563,掉落填表!B2090-6000,掉落填表!K2090)</f>
        <v>300</v>
      </c>
      <c r="P2090" s="18">
        <f t="shared" si="96"/>
        <v>60360001</v>
      </c>
      <c r="Q2090" s="18" t="str">
        <f>G2090&amp;"#"&amp;H2090&amp;"#"&amp;VLOOKUP(G2090,章节关卡!$AN$3:$AO$36,2,FALSE)</f>
        <v>1401002#300#14</v>
      </c>
    </row>
    <row r="2091" spans="1:17" s="24" customFormat="1" ht="17.100000000000001" customHeight="1" x14ac:dyDescent="0.2">
      <c r="A2091" s="14">
        <v>2088</v>
      </c>
      <c r="B2091" s="14">
        <v>6036</v>
      </c>
      <c r="C2091" s="14" t="s">
        <v>3251</v>
      </c>
      <c r="D2091" s="14" t="s">
        <v>968</v>
      </c>
      <c r="E2091" s="14">
        <v>2</v>
      </c>
      <c r="F2091" s="18">
        <f t="shared" si="97"/>
        <v>10000</v>
      </c>
      <c r="G2091" s="18">
        <f>INDEX(掉落组填表!$S$2:$AQ$2,MATCH(掉落填表!J2091,掉落组填表!$S$3:$AQ$3,0))</f>
        <v>1401004</v>
      </c>
      <c r="H2091" s="18">
        <f t="shared" si="98"/>
        <v>90</v>
      </c>
      <c r="J2091" s="24" t="s">
        <v>391</v>
      </c>
      <c r="K2091" s="18">
        <f>MATCH(J2091,掉落组填表!$S$3:$AQ$3,0)</f>
        <v>3</v>
      </c>
      <c r="L2091" s="18">
        <f>INDEX(掉落组填表!$S$484:$AQ$563,掉落填表!B2091-6000,掉落填表!K2091)</f>
        <v>90</v>
      </c>
      <c r="P2091" s="18">
        <f t="shared" si="96"/>
        <v>60360002</v>
      </c>
      <c r="Q2091" s="18" t="str">
        <f>G2091&amp;"#"&amp;H2091&amp;"#"&amp;VLOOKUP(G2091,章节关卡!$AN$3:$AO$36,2,FALSE)</f>
        <v>1401004#90#14</v>
      </c>
    </row>
    <row r="2092" spans="1:17" ht="17.100000000000001" customHeight="1" x14ac:dyDescent="0.2">
      <c r="A2092" s="14">
        <v>2089</v>
      </c>
      <c r="B2092" s="14">
        <v>6037</v>
      </c>
      <c r="C2092" s="14" t="s">
        <v>3252</v>
      </c>
      <c r="D2092" s="14" t="s">
        <v>968</v>
      </c>
      <c r="E2092" s="14">
        <v>1</v>
      </c>
      <c r="F2092" s="18">
        <f t="shared" si="97"/>
        <v>10000</v>
      </c>
      <c r="G2092" s="18">
        <f>INDEX(掉落组填表!$S$2:$AQ$2,MATCH(掉落填表!J2092,掉落组填表!$S$3:$AQ$3,0))</f>
        <v>1401002</v>
      </c>
      <c r="H2092" s="18">
        <f t="shared" si="98"/>
        <v>262</v>
      </c>
      <c r="J2092" s="24" t="s">
        <v>3062</v>
      </c>
      <c r="K2092" s="18">
        <f>MATCH(J2092,掉落组填表!$S$3:$AQ$3,0)</f>
        <v>1</v>
      </c>
      <c r="L2092" s="18">
        <f>INDEX(掉落组填表!$S$484:$AQ$563,掉落填表!B2092-6000,掉落填表!K2092)</f>
        <v>262</v>
      </c>
      <c r="P2092" s="18">
        <f t="shared" si="96"/>
        <v>60370001</v>
      </c>
      <c r="Q2092" s="18" t="str">
        <f>G2092&amp;"#"&amp;H2092&amp;"#"&amp;VLOOKUP(G2092,章节关卡!$AN$3:$AO$36,2,FALSE)</f>
        <v>1401002#262#14</v>
      </c>
    </row>
    <row r="2093" spans="1:17" s="24" customFormat="1" ht="17.100000000000001" customHeight="1" x14ac:dyDescent="0.2">
      <c r="A2093" s="14">
        <v>2090</v>
      </c>
      <c r="B2093" s="14">
        <v>6037</v>
      </c>
      <c r="C2093" s="14" t="s">
        <v>3253</v>
      </c>
      <c r="D2093" s="14" t="s">
        <v>968</v>
      </c>
      <c r="E2093" s="14">
        <v>2</v>
      </c>
      <c r="F2093" s="18">
        <f t="shared" si="97"/>
        <v>10000</v>
      </c>
      <c r="G2093" s="18">
        <f>INDEX(掉落组填表!$S$2:$AQ$2,MATCH(掉落填表!J2093,掉落组填表!$S$3:$AQ$3,0))</f>
        <v>1401003</v>
      </c>
      <c r="H2093" s="18">
        <f t="shared" si="98"/>
        <v>75</v>
      </c>
      <c r="J2093" s="24" t="s">
        <v>392</v>
      </c>
      <c r="K2093" s="18">
        <f>MATCH(J2093,掉落组填表!$S$3:$AQ$3,0)</f>
        <v>2</v>
      </c>
      <c r="L2093" s="18">
        <f>INDEX(掉落组填表!$S$484:$AQ$563,掉落填表!B2093-6000,掉落填表!K2093)</f>
        <v>75</v>
      </c>
      <c r="P2093" s="18">
        <f t="shared" si="96"/>
        <v>60370002</v>
      </c>
      <c r="Q2093" s="18" t="str">
        <f>G2093&amp;"#"&amp;H2093&amp;"#"&amp;VLOOKUP(G2093,章节关卡!$AN$3:$AO$36,2,FALSE)</f>
        <v>1401003#75#14</v>
      </c>
    </row>
    <row r="2094" spans="1:17" ht="17.100000000000001" customHeight="1" x14ac:dyDescent="0.2">
      <c r="A2094" s="14">
        <v>2091</v>
      </c>
      <c r="B2094" s="14">
        <v>6038</v>
      </c>
      <c r="C2094" s="14" t="s">
        <v>3254</v>
      </c>
      <c r="D2094" s="14" t="s">
        <v>968</v>
      </c>
      <c r="E2094" s="14">
        <v>1</v>
      </c>
      <c r="F2094" s="18">
        <f t="shared" si="97"/>
        <v>10000</v>
      </c>
      <c r="G2094" s="18">
        <f>INDEX(掉落组填表!$S$2:$AQ$2,MATCH(掉落填表!J2094,掉落组填表!$S$3:$AQ$3,0))</f>
        <v>1401002</v>
      </c>
      <c r="H2094" s="18">
        <f t="shared" si="98"/>
        <v>262</v>
      </c>
      <c r="J2094" s="24" t="s">
        <v>3062</v>
      </c>
      <c r="K2094" s="18">
        <f>MATCH(J2094,掉落组填表!$S$3:$AQ$3,0)</f>
        <v>1</v>
      </c>
      <c r="L2094" s="18">
        <f>INDEX(掉落组填表!$S$484:$AQ$563,掉落填表!B2094-6000,掉落填表!K2094)</f>
        <v>262</v>
      </c>
      <c r="P2094" s="18">
        <f t="shared" si="96"/>
        <v>60380001</v>
      </c>
      <c r="Q2094" s="18" t="str">
        <f>G2094&amp;"#"&amp;H2094&amp;"#"&amp;VLOOKUP(G2094,章节关卡!$AN$3:$AO$36,2,FALSE)</f>
        <v>1401002#262#14</v>
      </c>
    </row>
    <row r="2095" spans="1:17" s="24" customFormat="1" ht="17.100000000000001" customHeight="1" x14ac:dyDescent="0.2">
      <c r="A2095" s="14">
        <v>2092</v>
      </c>
      <c r="B2095" s="14">
        <v>6038</v>
      </c>
      <c r="C2095" s="14" t="s">
        <v>3255</v>
      </c>
      <c r="D2095" s="14" t="s">
        <v>968</v>
      </c>
      <c r="E2095" s="14">
        <v>2</v>
      </c>
      <c r="F2095" s="18">
        <f t="shared" si="97"/>
        <v>10000</v>
      </c>
      <c r="G2095" s="18">
        <f>INDEX(掉落组填表!$S$2:$AQ$2,MATCH(掉落填表!J2095,掉落组填表!$S$3:$AQ$3,0))</f>
        <v>1401004</v>
      </c>
      <c r="H2095" s="18">
        <f t="shared" si="98"/>
        <v>75</v>
      </c>
      <c r="J2095" s="24" t="s">
        <v>391</v>
      </c>
      <c r="K2095" s="18">
        <f>MATCH(J2095,掉落组填表!$S$3:$AQ$3,0)</f>
        <v>3</v>
      </c>
      <c r="L2095" s="18">
        <f>INDEX(掉落组填表!$S$484:$AQ$563,掉落填表!B2095-6000,掉落填表!K2095)</f>
        <v>75</v>
      </c>
      <c r="P2095" s="18">
        <f t="shared" si="96"/>
        <v>60380002</v>
      </c>
      <c r="Q2095" s="18" t="str">
        <f>G2095&amp;"#"&amp;H2095&amp;"#"&amp;VLOOKUP(G2095,章节关卡!$AN$3:$AO$36,2,FALSE)</f>
        <v>1401004#75#14</v>
      </c>
    </row>
    <row r="2096" spans="1:17" ht="17.100000000000001" customHeight="1" x14ac:dyDescent="0.2">
      <c r="A2096" s="14">
        <v>2093</v>
      </c>
      <c r="B2096" s="14">
        <v>6039</v>
      </c>
      <c r="C2096" s="14" t="s">
        <v>3256</v>
      </c>
      <c r="D2096" s="14" t="s">
        <v>968</v>
      </c>
      <c r="E2096" s="14">
        <v>1</v>
      </c>
      <c r="F2096" s="18">
        <f t="shared" si="97"/>
        <v>10000</v>
      </c>
      <c r="G2096" s="18">
        <f>INDEX(掉落组填表!$S$2:$AQ$2,MATCH(掉落填表!J2096,掉落组填表!$S$3:$AQ$3,0))</f>
        <v>1401002</v>
      </c>
      <c r="H2096" s="18">
        <f t="shared" si="98"/>
        <v>262</v>
      </c>
      <c r="J2096" s="24" t="s">
        <v>3062</v>
      </c>
      <c r="K2096" s="18">
        <f>MATCH(J2096,掉落组填表!$S$3:$AQ$3,0)</f>
        <v>1</v>
      </c>
      <c r="L2096" s="18">
        <f>INDEX(掉落组填表!$S$484:$AQ$563,掉落填表!B2096-6000,掉落填表!K2096)</f>
        <v>262</v>
      </c>
      <c r="P2096" s="18">
        <f t="shared" si="96"/>
        <v>60390001</v>
      </c>
      <c r="Q2096" s="18" t="str">
        <f>G2096&amp;"#"&amp;H2096&amp;"#"&amp;VLOOKUP(G2096,章节关卡!$AN$3:$AO$36,2,FALSE)</f>
        <v>1401002#262#14</v>
      </c>
    </row>
    <row r="2097" spans="1:17" s="24" customFormat="1" ht="17.100000000000001" customHeight="1" x14ac:dyDescent="0.2">
      <c r="A2097" s="14">
        <v>2094</v>
      </c>
      <c r="B2097" s="14">
        <v>6039</v>
      </c>
      <c r="C2097" s="14" t="s">
        <v>3257</v>
      </c>
      <c r="D2097" s="14" t="s">
        <v>968</v>
      </c>
      <c r="E2097" s="14">
        <v>2</v>
      </c>
      <c r="F2097" s="18">
        <f t="shared" si="97"/>
        <v>10000</v>
      </c>
      <c r="G2097" s="18">
        <f>INDEX(掉落组填表!$S$2:$AQ$2,MATCH(掉落填表!J2097,掉落组填表!$S$3:$AQ$3,0))</f>
        <v>1401003</v>
      </c>
      <c r="H2097" s="18">
        <f t="shared" si="98"/>
        <v>75</v>
      </c>
      <c r="J2097" s="24" t="s">
        <v>392</v>
      </c>
      <c r="K2097" s="18">
        <f>MATCH(J2097,掉落组填表!$S$3:$AQ$3,0)</f>
        <v>2</v>
      </c>
      <c r="L2097" s="18">
        <f>INDEX(掉落组填表!$S$484:$AQ$563,掉落填表!B2097-6000,掉落填表!K2097)</f>
        <v>75</v>
      </c>
      <c r="P2097" s="18">
        <f t="shared" si="96"/>
        <v>60390002</v>
      </c>
      <c r="Q2097" s="18" t="str">
        <f>G2097&amp;"#"&amp;H2097&amp;"#"&amp;VLOOKUP(G2097,章节关卡!$AN$3:$AO$36,2,FALSE)</f>
        <v>1401003#75#14</v>
      </c>
    </row>
    <row r="2098" spans="1:17" ht="17.100000000000001" customHeight="1" x14ac:dyDescent="0.2">
      <c r="A2098" s="14">
        <v>2095</v>
      </c>
      <c r="B2098" s="14">
        <v>6040</v>
      </c>
      <c r="C2098" s="14" t="s">
        <v>3258</v>
      </c>
      <c r="D2098" s="14" t="s">
        <v>968</v>
      </c>
      <c r="E2098" s="14">
        <v>1</v>
      </c>
      <c r="F2098" s="18">
        <f t="shared" si="97"/>
        <v>10000</v>
      </c>
      <c r="G2098" s="18">
        <f>INDEX(掉落组填表!$S$2:$AQ$2,MATCH(掉落填表!J2098,掉落组填表!$S$3:$AQ$3,0))</f>
        <v>1401002</v>
      </c>
      <c r="H2098" s="18">
        <f t="shared" si="98"/>
        <v>262</v>
      </c>
      <c r="J2098" s="24" t="s">
        <v>3062</v>
      </c>
      <c r="K2098" s="18">
        <f>MATCH(J2098,掉落组填表!$S$3:$AQ$3,0)</f>
        <v>1</v>
      </c>
      <c r="L2098" s="18">
        <f>INDEX(掉落组填表!$S$484:$AQ$563,掉落填表!B2098-6000,掉落填表!K2098)</f>
        <v>262</v>
      </c>
      <c r="P2098" s="18">
        <f t="shared" si="96"/>
        <v>60400001</v>
      </c>
      <c r="Q2098" s="18" t="str">
        <f>G2098&amp;"#"&amp;H2098&amp;"#"&amp;VLOOKUP(G2098,章节关卡!$AN$3:$AO$36,2,FALSE)</f>
        <v>1401002#262#14</v>
      </c>
    </row>
    <row r="2099" spans="1:17" s="24" customFormat="1" ht="17.100000000000001" customHeight="1" x14ac:dyDescent="0.2">
      <c r="A2099" s="14">
        <v>2096</v>
      </c>
      <c r="B2099" s="14">
        <v>6040</v>
      </c>
      <c r="C2099" s="14" t="s">
        <v>3259</v>
      </c>
      <c r="D2099" s="14" t="s">
        <v>968</v>
      </c>
      <c r="E2099" s="14">
        <v>2</v>
      </c>
      <c r="F2099" s="18">
        <f t="shared" si="97"/>
        <v>10000</v>
      </c>
      <c r="G2099" s="18">
        <f>INDEX(掉落组填表!$S$2:$AQ$2,MATCH(掉落填表!J2099,掉落组填表!$S$3:$AQ$3,0))</f>
        <v>1401004</v>
      </c>
      <c r="H2099" s="18">
        <f t="shared" si="98"/>
        <v>75</v>
      </c>
      <c r="J2099" s="24" t="s">
        <v>391</v>
      </c>
      <c r="K2099" s="18">
        <f>MATCH(J2099,掉落组填表!$S$3:$AQ$3,0)</f>
        <v>3</v>
      </c>
      <c r="L2099" s="18">
        <f>INDEX(掉落组填表!$S$484:$AQ$563,掉落填表!B2099-6000,掉落填表!K2099)</f>
        <v>75</v>
      </c>
      <c r="P2099" s="18">
        <f t="shared" si="96"/>
        <v>60400002</v>
      </c>
      <c r="Q2099" s="18" t="str">
        <f>G2099&amp;"#"&amp;H2099&amp;"#"&amp;VLOOKUP(G2099,章节关卡!$AN$3:$AO$36,2,FALSE)</f>
        <v>1401004#75#14</v>
      </c>
    </row>
    <row r="2100" spans="1:17" ht="17.100000000000001" customHeight="1" x14ac:dyDescent="0.2">
      <c r="A2100" s="14">
        <v>2097</v>
      </c>
      <c r="B2100" s="14">
        <v>6041</v>
      </c>
      <c r="C2100" s="14" t="s">
        <v>3260</v>
      </c>
      <c r="D2100" s="14" t="s">
        <v>968</v>
      </c>
      <c r="E2100" s="14">
        <v>1</v>
      </c>
      <c r="F2100" s="18">
        <f t="shared" si="97"/>
        <v>10000</v>
      </c>
      <c r="G2100" s="18">
        <f>INDEX(掉落组填表!$S$2:$AQ$2,MATCH(掉落填表!J2100,掉落组填表!$S$3:$AQ$3,0))</f>
        <v>1401002</v>
      </c>
      <c r="H2100" s="18">
        <f t="shared" si="98"/>
        <v>262</v>
      </c>
      <c r="J2100" s="24" t="s">
        <v>3062</v>
      </c>
      <c r="K2100" s="18">
        <f>MATCH(J2100,掉落组填表!$S$3:$AQ$3,0)</f>
        <v>1</v>
      </c>
      <c r="L2100" s="18">
        <f>INDEX(掉落组填表!$S$484:$AQ$563,掉落填表!B2100-6000,掉落填表!K2100)</f>
        <v>262</v>
      </c>
      <c r="P2100" s="18">
        <f t="shared" si="96"/>
        <v>60410001</v>
      </c>
      <c r="Q2100" s="18" t="str">
        <f>G2100&amp;"#"&amp;H2100&amp;"#"&amp;VLOOKUP(G2100,章节关卡!$AN$3:$AO$36,2,FALSE)</f>
        <v>1401002#262#14</v>
      </c>
    </row>
    <row r="2101" spans="1:17" s="24" customFormat="1" ht="17.100000000000001" customHeight="1" x14ac:dyDescent="0.2">
      <c r="A2101" s="14">
        <v>2098</v>
      </c>
      <c r="B2101" s="14">
        <v>6041</v>
      </c>
      <c r="C2101" s="14" t="s">
        <v>3261</v>
      </c>
      <c r="D2101" s="14" t="s">
        <v>968</v>
      </c>
      <c r="E2101" s="14">
        <v>2</v>
      </c>
      <c r="F2101" s="18">
        <f t="shared" si="97"/>
        <v>10000</v>
      </c>
      <c r="G2101" s="18">
        <f>INDEX(掉落组填表!$S$2:$AQ$2,MATCH(掉落填表!J2101,掉落组填表!$S$3:$AQ$3,0))</f>
        <v>1401003</v>
      </c>
      <c r="H2101" s="18">
        <f t="shared" si="98"/>
        <v>75</v>
      </c>
      <c r="J2101" s="24" t="s">
        <v>392</v>
      </c>
      <c r="K2101" s="18">
        <f>MATCH(J2101,掉落组填表!$S$3:$AQ$3,0)</f>
        <v>2</v>
      </c>
      <c r="L2101" s="18">
        <f>INDEX(掉落组填表!$S$484:$AQ$563,掉落填表!B2101-6000,掉落填表!K2101)</f>
        <v>75</v>
      </c>
      <c r="P2101" s="18">
        <f t="shared" si="96"/>
        <v>60410002</v>
      </c>
      <c r="Q2101" s="18" t="str">
        <f>G2101&amp;"#"&amp;H2101&amp;"#"&amp;VLOOKUP(G2101,章节关卡!$AN$3:$AO$36,2,FALSE)</f>
        <v>1401003#75#14</v>
      </c>
    </row>
    <row r="2102" spans="1:17" ht="17.100000000000001" customHeight="1" x14ac:dyDescent="0.2">
      <c r="A2102" s="14">
        <v>2099</v>
      </c>
      <c r="B2102" s="14">
        <v>6042</v>
      </c>
      <c r="C2102" s="14" t="s">
        <v>3262</v>
      </c>
      <c r="D2102" s="14" t="s">
        <v>968</v>
      </c>
      <c r="E2102" s="14">
        <v>1</v>
      </c>
      <c r="F2102" s="18">
        <f t="shared" si="97"/>
        <v>10000</v>
      </c>
      <c r="G2102" s="18">
        <f>INDEX(掉落组填表!$S$2:$AQ$2,MATCH(掉落填表!J2102,掉落组填表!$S$3:$AQ$3,0))</f>
        <v>1401002</v>
      </c>
      <c r="H2102" s="18">
        <f t="shared" si="98"/>
        <v>350</v>
      </c>
      <c r="J2102" s="24" t="s">
        <v>3062</v>
      </c>
      <c r="K2102" s="18">
        <f>MATCH(J2102,掉落组填表!$S$3:$AQ$3,0)</f>
        <v>1</v>
      </c>
      <c r="L2102" s="18">
        <f>INDEX(掉落组填表!$S$484:$AQ$563,掉落填表!B2102-6000,掉落填表!K2102)</f>
        <v>350</v>
      </c>
      <c r="P2102" s="18">
        <f t="shared" si="96"/>
        <v>60420001</v>
      </c>
      <c r="Q2102" s="18" t="str">
        <f>G2102&amp;"#"&amp;H2102&amp;"#"&amp;VLOOKUP(G2102,章节关卡!$AN$3:$AO$36,2,FALSE)</f>
        <v>1401002#350#14</v>
      </c>
    </row>
    <row r="2103" spans="1:17" s="24" customFormat="1" ht="17.100000000000001" customHeight="1" x14ac:dyDescent="0.2">
      <c r="A2103" s="14">
        <v>2100</v>
      </c>
      <c r="B2103" s="14">
        <v>6042</v>
      </c>
      <c r="C2103" s="14" t="s">
        <v>3263</v>
      </c>
      <c r="D2103" s="14" t="s">
        <v>968</v>
      </c>
      <c r="E2103" s="14">
        <v>2</v>
      </c>
      <c r="F2103" s="18">
        <f t="shared" si="97"/>
        <v>10000</v>
      </c>
      <c r="G2103" s="18">
        <f>INDEX(掉落组填表!$S$2:$AQ$2,MATCH(掉落填表!J2103,掉落组填表!$S$3:$AQ$3,0))</f>
        <v>1401004</v>
      </c>
      <c r="H2103" s="18">
        <f t="shared" si="98"/>
        <v>100</v>
      </c>
      <c r="J2103" s="24" t="s">
        <v>391</v>
      </c>
      <c r="K2103" s="18">
        <f>MATCH(J2103,掉落组填表!$S$3:$AQ$3,0)</f>
        <v>3</v>
      </c>
      <c r="L2103" s="18">
        <f>INDEX(掉落组填表!$S$484:$AQ$563,掉落填表!B2103-6000,掉落填表!K2103)</f>
        <v>100</v>
      </c>
      <c r="P2103" s="18">
        <f t="shared" si="96"/>
        <v>60420002</v>
      </c>
      <c r="Q2103" s="18" t="str">
        <f>G2103&amp;"#"&amp;H2103&amp;"#"&amp;VLOOKUP(G2103,章节关卡!$AN$3:$AO$36,2,FALSE)</f>
        <v>1401004#100#14</v>
      </c>
    </row>
    <row r="2104" spans="1:17" ht="17.100000000000001" customHeight="1" x14ac:dyDescent="0.2">
      <c r="A2104" s="14">
        <v>2101</v>
      </c>
      <c r="B2104" s="14">
        <v>6043</v>
      </c>
      <c r="C2104" s="14" t="s">
        <v>3264</v>
      </c>
      <c r="D2104" s="14" t="s">
        <v>968</v>
      </c>
      <c r="E2104" s="14">
        <v>1</v>
      </c>
      <c r="F2104" s="18">
        <f t="shared" si="97"/>
        <v>10000</v>
      </c>
      <c r="G2104" s="18">
        <f>INDEX(掉落组填表!$S$2:$AQ$2,MATCH(掉落填表!J2104,掉落组填表!$S$3:$AQ$3,0))</f>
        <v>1401002</v>
      </c>
      <c r="H2104" s="18">
        <f t="shared" si="98"/>
        <v>350</v>
      </c>
      <c r="J2104" s="24" t="s">
        <v>3062</v>
      </c>
      <c r="K2104" s="18">
        <f>MATCH(J2104,掉落组填表!$S$3:$AQ$3,0)</f>
        <v>1</v>
      </c>
      <c r="L2104" s="18">
        <f>INDEX(掉落组填表!$S$484:$AQ$563,掉落填表!B2104-6000,掉落填表!K2104)</f>
        <v>350</v>
      </c>
      <c r="P2104" s="18">
        <f t="shared" si="96"/>
        <v>60430001</v>
      </c>
      <c r="Q2104" s="18" t="str">
        <f>G2104&amp;"#"&amp;H2104&amp;"#"&amp;VLOOKUP(G2104,章节关卡!$AN$3:$AO$36,2,FALSE)</f>
        <v>1401002#350#14</v>
      </c>
    </row>
    <row r="2105" spans="1:17" s="24" customFormat="1" ht="17.100000000000001" customHeight="1" x14ac:dyDescent="0.2">
      <c r="A2105" s="14">
        <v>2102</v>
      </c>
      <c r="B2105" s="14">
        <v>6043</v>
      </c>
      <c r="C2105" s="14" t="s">
        <v>3265</v>
      </c>
      <c r="D2105" s="14" t="s">
        <v>968</v>
      </c>
      <c r="E2105" s="14">
        <v>2</v>
      </c>
      <c r="F2105" s="18">
        <f t="shared" si="97"/>
        <v>10000</v>
      </c>
      <c r="G2105" s="18">
        <f>INDEX(掉落组填表!$S$2:$AQ$2,MATCH(掉落填表!J2105,掉落组填表!$S$3:$AQ$3,0))</f>
        <v>1401003</v>
      </c>
      <c r="H2105" s="18">
        <f t="shared" si="98"/>
        <v>100</v>
      </c>
      <c r="J2105" s="24" t="s">
        <v>392</v>
      </c>
      <c r="K2105" s="18">
        <f>MATCH(J2105,掉落组填表!$S$3:$AQ$3,0)</f>
        <v>2</v>
      </c>
      <c r="L2105" s="18">
        <f>INDEX(掉落组填表!$S$484:$AQ$563,掉落填表!B2105-6000,掉落填表!K2105)</f>
        <v>100</v>
      </c>
      <c r="P2105" s="18">
        <f t="shared" si="96"/>
        <v>60430002</v>
      </c>
      <c r="Q2105" s="18" t="str">
        <f>G2105&amp;"#"&amp;H2105&amp;"#"&amp;VLOOKUP(G2105,章节关卡!$AN$3:$AO$36,2,FALSE)</f>
        <v>1401003#100#14</v>
      </c>
    </row>
    <row r="2106" spans="1:17" ht="17.100000000000001" customHeight="1" x14ac:dyDescent="0.2">
      <c r="A2106" s="14">
        <v>2103</v>
      </c>
      <c r="B2106" s="14">
        <v>6044</v>
      </c>
      <c r="C2106" s="14" t="s">
        <v>3266</v>
      </c>
      <c r="D2106" s="14" t="s">
        <v>968</v>
      </c>
      <c r="E2106" s="14">
        <v>1</v>
      </c>
      <c r="F2106" s="18">
        <f t="shared" si="97"/>
        <v>10000</v>
      </c>
      <c r="G2106" s="18">
        <f>INDEX(掉落组填表!$S$2:$AQ$2,MATCH(掉落填表!J2106,掉落组填表!$S$3:$AQ$3,0))</f>
        <v>1401002</v>
      </c>
      <c r="H2106" s="18">
        <f t="shared" si="98"/>
        <v>350</v>
      </c>
      <c r="J2106" s="24" t="s">
        <v>3062</v>
      </c>
      <c r="K2106" s="18">
        <f>MATCH(J2106,掉落组填表!$S$3:$AQ$3,0)</f>
        <v>1</v>
      </c>
      <c r="L2106" s="18">
        <f>INDEX(掉落组填表!$S$484:$AQ$563,掉落填表!B2106-6000,掉落填表!K2106)</f>
        <v>350</v>
      </c>
      <c r="P2106" s="18">
        <f t="shared" si="96"/>
        <v>60440001</v>
      </c>
      <c r="Q2106" s="18" t="str">
        <f>G2106&amp;"#"&amp;H2106&amp;"#"&amp;VLOOKUP(G2106,章节关卡!$AN$3:$AO$36,2,FALSE)</f>
        <v>1401002#350#14</v>
      </c>
    </row>
    <row r="2107" spans="1:17" s="24" customFormat="1" ht="17.100000000000001" customHeight="1" x14ac:dyDescent="0.2">
      <c r="A2107" s="14">
        <v>2104</v>
      </c>
      <c r="B2107" s="14">
        <v>6044</v>
      </c>
      <c r="C2107" s="14" t="s">
        <v>3267</v>
      </c>
      <c r="D2107" s="14" t="s">
        <v>968</v>
      </c>
      <c r="E2107" s="14">
        <v>2</v>
      </c>
      <c r="F2107" s="18">
        <f t="shared" si="97"/>
        <v>10000</v>
      </c>
      <c r="G2107" s="18">
        <f>INDEX(掉落组填表!$S$2:$AQ$2,MATCH(掉落填表!J2107,掉落组填表!$S$3:$AQ$3,0))</f>
        <v>1401004</v>
      </c>
      <c r="H2107" s="18">
        <f t="shared" si="98"/>
        <v>100</v>
      </c>
      <c r="J2107" s="24" t="s">
        <v>391</v>
      </c>
      <c r="K2107" s="18">
        <f>MATCH(J2107,掉落组填表!$S$3:$AQ$3,0)</f>
        <v>3</v>
      </c>
      <c r="L2107" s="18">
        <f>INDEX(掉落组填表!$S$484:$AQ$563,掉落填表!B2107-6000,掉落填表!K2107)</f>
        <v>100</v>
      </c>
      <c r="P2107" s="18">
        <f t="shared" si="96"/>
        <v>60440002</v>
      </c>
      <c r="Q2107" s="18" t="str">
        <f>G2107&amp;"#"&amp;H2107&amp;"#"&amp;VLOOKUP(G2107,章节关卡!$AN$3:$AO$36,2,FALSE)</f>
        <v>1401004#100#14</v>
      </c>
    </row>
    <row r="2108" spans="1:17" ht="17.100000000000001" customHeight="1" x14ac:dyDescent="0.2">
      <c r="A2108" s="14">
        <v>2105</v>
      </c>
      <c r="B2108" s="14">
        <v>6045</v>
      </c>
      <c r="C2108" s="14" t="s">
        <v>3268</v>
      </c>
      <c r="D2108" s="14" t="s">
        <v>968</v>
      </c>
      <c r="E2108" s="14">
        <v>1</v>
      </c>
      <c r="F2108" s="18">
        <f t="shared" si="97"/>
        <v>10000</v>
      </c>
      <c r="G2108" s="18">
        <f>INDEX(掉落组填表!$S$2:$AQ$2,MATCH(掉落填表!J2108,掉落组填表!$S$3:$AQ$3,0))</f>
        <v>1401002</v>
      </c>
      <c r="H2108" s="18">
        <f t="shared" si="98"/>
        <v>350</v>
      </c>
      <c r="J2108" s="24" t="s">
        <v>3062</v>
      </c>
      <c r="K2108" s="18">
        <f>MATCH(J2108,掉落组填表!$S$3:$AQ$3,0)</f>
        <v>1</v>
      </c>
      <c r="L2108" s="18">
        <f>INDEX(掉落组填表!$S$484:$AQ$563,掉落填表!B2108-6000,掉落填表!K2108)</f>
        <v>350</v>
      </c>
      <c r="P2108" s="18">
        <f t="shared" si="96"/>
        <v>60450001</v>
      </c>
      <c r="Q2108" s="18" t="str">
        <f>G2108&amp;"#"&amp;H2108&amp;"#"&amp;VLOOKUP(G2108,章节关卡!$AN$3:$AO$36,2,FALSE)</f>
        <v>1401002#350#14</v>
      </c>
    </row>
    <row r="2109" spans="1:17" s="24" customFormat="1" ht="17.100000000000001" customHeight="1" x14ac:dyDescent="0.2">
      <c r="A2109" s="14">
        <v>2106</v>
      </c>
      <c r="B2109" s="14">
        <v>6045</v>
      </c>
      <c r="C2109" s="14" t="s">
        <v>3269</v>
      </c>
      <c r="D2109" s="14" t="s">
        <v>968</v>
      </c>
      <c r="E2109" s="14">
        <v>2</v>
      </c>
      <c r="F2109" s="18">
        <f t="shared" si="97"/>
        <v>10000</v>
      </c>
      <c r="G2109" s="18">
        <f>INDEX(掉落组填表!$S$2:$AQ$2,MATCH(掉落填表!J2109,掉落组填表!$S$3:$AQ$3,0))</f>
        <v>1401003</v>
      </c>
      <c r="H2109" s="18">
        <f t="shared" si="98"/>
        <v>100</v>
      </c>
      <c r="J2109" s="24" t="s">
        <v>392</v>
      </c>
      <c r="K2109" s="18">
        <f>MATCH(J2109,掉落组填表!$S$3:$AQ$3,0)</f>
        <v>2</v>
      </c>
      <c r="L2109" s="18">
        <f>INDEX(掉落组填表!$S$484:$AQ$563,掉落填表!B2109-6000,掉落填表!K2109)</f>
        <v>100</v>
      </c>
      <c r="P2109" s="18">
        <f t="shared" si="96"/>
        <v>60450002</v>
      </c>
      <c r="Q2109" s="18" t="str">
        <f>G2109&amp;"#"&amp;H2109&amp;"#"&amp;VLOOKUP(G2109,章节关卡!$AN$3:$AO$36,2,FALSE)</f>
        <v>1401003#100#14</v>
      </c>
    </row>
    <row r="2110" spans="1:17" ht="17.100000000000001" customHeight="1" x14ac:dyDescent="0.2">
      <c r="A2110" s="14">
        <v>2107</v>
      </c>
      <c r="B2110" s="14">
        <v>6046</v>
      </c>
      <c r="C2110" s="14" t="s">
        <v>3270</v>
      </c>
      <c r="D2110" s="14" t="s">
        <v>968</v>
      </c>
      <c r="E2110" s="14">
        <v>1</v>
      </c>
      <c r="F2110" s="18">
        <f t="shared" si="97"/>
        <v>10000</v>
      </c>
      <c r="G2110" s="18">
        <f>INDEX(掉落组填表!$S$2:$AQ$2,MATCH(掉落填表!J2110,掉落组填表!$S$3:$AQ$3,0))</f>
        <v>1401002</v>
      </c>
      <c r="H2110" s="18">
        <f t="shared" si="98"/>
        <v>350</v>
      </c>
      <c r="J2110" s="24" t="s">
        <v>3062</v>
      </c>
      <c r="K2110" s="18">
        <f>MATCH(J2110,掉落组填表!$S$3:$AQ$3,0)</f>
        <v>1</v>
      </c>
      <c r="L2110" s="18">
        <f>INDEX(掉落组填表!$S$484:$AQ$563,掉落填表!B2110-6000,掉落填表!K2110)</f>
        <v>350</v>
      </c>
      <c r="P2110" s="18">
        <f t="shared" si="96"/>
        <v>60460001</v>
      </c>
      <c r="Q2110" s="18" t="str">
        <f>G2110&amp;"#"&amp;H2110&amp;"#"&amp;VLOOKUP(G2110,章节关卡!$AN$3:$AO$36,2,FALSE)</f>
        <v>1401002#350#14</v>
      </c>
    </row>
    <row r="2111" spans="1:17" s="24" customFormat="1" ht="17.100000000000001" customHeight="1" x14ac:dyDescent="0.2">
      <c r="A2111" s="14">
        <v>2108</v>
      </c>
      <c r="B2111" s="14">
        <v>6046</v>
      </c>
      <c r="C2111" s="14" t="s">
        <v>3271</v>
      </c>
      <c r="D2111" s="14" t="s">
        <v>968</v>
      </c>
      <c r="E2111" s="14">
        <v>2</v>
      </c>
      <c r="F2111" s="18">
        <f t="shared" si="97"/>
        <v>10000</v>
      </c>
      <c r="G2111" s="18">
        <f>INDEX(掉落组填表!$S$2:$AQ$2,MATCH(掉落填表!J2111,掉落组填表!$S$3:$AQ$3,0))</f>
        <v>1401004</v>
      </c>
      <c r="H2111" s="18">
        <f t="shared" si="98"/>
        <v>100</v>
      </c>
      <c r="J2111" s="24" t="s">
        <v>391</v>
      </c>
      <c r="K2111" s="18">
        <f>MATCH(J2111,掉落组填表!$S$3:$AQ$3,0)</f>
        <v>3</v>
      </c>
      <c r="L2111" s="18">
        <f>INDEX(掉落组填表!$S$484:$AQ$563,掉落填表!B2111-6000,掉落填表!K2111)</f>
        <v>100</v>
      </c>
      <c r="P2111" s="18">
        <f t="shared" si="96"/>
        <v>60460002</v>
      </c>
      <c r="Q2111" s="18" t="str">
        <f>G2111&amp;"#"&amp;H2111&amp;"#"&amp;VLOOKUP(G2111,章节关卡!$AN$3:$AO$36,2,FALSE)</f>
        <v>1401004#100#14</v>
      </c>
    </row>
    <row r="2112" spans="1:17" ht="17.100000000000001" customHeight="1" x14ac:dyDescent="0.2">
      <c r="A2112" s="14">
        <v>2109</v>
      </c>
      <c r="B2112" s="14">
        <v>6047</v>
      </c>
      <c r="C2112" s="14" t="s">
        <v>3272</v>
      </c>
      <c r="D2112" s="14" t="s">
        <v>968</v>
      </c>
      <c r="E2112" s="14">
        <v>1</v>
      </c>
      <c r="F2112" s="18">
        <f t="shared" si="97"/>
        <v>10000</v>
      </c>
      <c r="G2112" s="18">
        <f>INDEX(掉落组填表!$S$2:$AQ$2,MATCH(掉落填表!J2112,掉落组填表!$S$3:$AQ$3,0))</f>
        <v>1401002</v>
      </c>
      <c r="H2112" s="18">
        <f t="shared" si="98"/>
        <v>300</v>
      </c>
      <c r="J2112" s="24" t="s">
        <v>3062</v>
      </c>
      <c r="K2112" s="18">
        <f>MATCH(J2112,掉落组填表!$S$3:$AQ$3,0)</f>
        <v>1</v>
      </c>
      <c r="L2112" s="18">
        <f>INDEX(掉落组填表!$S$484:$AQ$563,掉落填表!B2112-6000,掉落填表!K2112)</f>
        <v>300</v>
      </c>
      <c r="P2112" s="18">
        <f t="shared" si="96"/>
        <v>60470001</v>
      </c>
      <c r="Q2112" s="18" t="str">
        <f>G2112&amp;"#"&amp;H2112&amp;"#"&amp;VLOOKUP(G2112,章节关卡!$AN$3:$AO$36,2,FALSE)</f>
        <v>1401002#300#14</v>
      </c>
    </row>
    <row r="2113" spans="1:17" s="24" customFormat="1" ht="17.100000000000001" customHeight="1" x14ac:dyDescent="0.2">
      <c r="A2113" s="14">
        <v>2110</v>
      </c>
      <c r="B2113" s="14">
        <v>6047</v>
      </c>
      <c r="C2113" s="14" t="s">
        <v>3273</v>
      </c>
      <c r="D2113" s="14" t="s">
        <v>968</v>
      </c>
      <c r="E2113" s="14">
        <v>2</v>
      </c>
      <c r="F2113" s="18">
        <f t="shared" si="97"/>
        <v>10000</v>
      </c>
      <c r="G2113" s="18">
        <f>INDEX(掉落组填表!$S$2:$AQ$2,MATCH(掉落填表!J2113,掉落组填表!$S$3:$AQ$3,0))</f>
        <v>1401003</v>
      </c>
      <c r="H2113" s="18">
        <f t="shared" si="98"/>
        <v>82</v>
      </c>
      <c r="J2113" s="24" t="s">
        <v>392</v>
      </c>
      <c r="K2113" s="18">
        <f>MATCH(J2113,掉落组填表!$S$3:$AQ$3,0)</f>
        <v>2</v>
      </c>
      <c r="L2113" s="18">
        <f>INDEX(掉落组填表!$S$484:$AQ$563,掉落填表!B2113-6000,掉落填表!K2113)</f>
        <v>82</v>
      </c>
      <c r="P2113" s="18">
        <f t="shared" si="96"/>
        <v>60470002</v>
      </c>
      <c r="Q2113" s="18" t="str">
        <f>G2113&amp;"#"&amp;H2113&amp;"#"&amp;VLOOKUP(G2113,章节关卡!$AN$3:$AO$36,2,FALSE)</f>
        <v>1401003#82#14</v>
      </c>
    </row>
    <row r="2114" spans="1:17" ht="17.100000000000001" customHeight="1" x14ac:dyDescent="0.2">
      <c r="A2114" s="14">
        <v>2111</v>
      </c>
      <c r="B2114" s="14">
        <v>6048</v>
      </c>
      <c r="C2114" s="14" t="s">
        <v>3274</v>
      </c>
      <c r="D2114" s="14" t="s">
        <v>968</v>
      </c>
      <c r="E2114" s="14">
        <v>1</v>
      </c>
      <c r="F2114" s="18">
        <f t="shared" si="97"/>
        <v>10000</v>
      </c>
      <c r="G2114" s="18">
        <f>INDEX(掉落组填表!$S$2:$AQ$2,MATCH(掉落填表!J2114,掉落组填表!$S$3:$AQ$3,0))</f>
        <v>1401002</v>
      </c>
      <c r="H2114" s="18">
        <f t="shared" si="98"/>
        <v>300</v>
      </c>
      <c r="J2114" s="24" t="s">
        <v>3062</v>
      </c>
      <c r="K2114" s="18">
        <f>MATCH(J2114,掉落组填表!$S$3:$AQ$3,0)</f>
        <v>1</v>
      </c>
      <c r="L2114" s="18">
        <f>INDEX(掉落组填表!$S$484:$AQ$563,掉落填表!B2114-6000,掉落填表!K2114)</f>
        <v>300</v>
      </c>
      <c r="P2114" s="18">
        <f t="shared" si="96"/>
        <v>60480001</v>
      </c>
      <c r="Q2114" s="18" t="str">
        <f>G2114&amp;"#"&amp;H2114&amp;"#"&amp;VLOOKUP(G2114,章节关卡!$AN$3:$AO$36,2,FALSE)</f>
        <v>1401002#300#14</v>
      </c>
    </row>
    <row r="2115" spans="1:17" s="24" customFormat="1" ht="17.100000000000001" customHeight="1" x14ac:dyDescent="0.2">
      <c r="A2115" s="14">
        <v>2112</v>
      </c>
      <c r="B2115" s="14">
        <v>6048</v>
      </c>
      <c r="C2115" s="14" t="s">
        <v>3275</v>
      </c>
      <c r="D2115" s="14" t="s">
        <v>968</v>
      </c>
      <c r="E2115" s="14">
        <v>2</v>
      </c>
      <c r="F2115" s="18">
        <f t="shared" si="97"/>
        <v>10000</v>
      </c>
      <c r="G2115" s="18">
        <f>INDEX(掉落组填表!$S$2:$AQ$2,MATCH(掉落填表!J2115,掉落组填表!$S$3:$AQ$3,0))</f>
        <v>1401004</v>
      </c>
      <c r="H2115" s="18">
        <f t="shared" si="98"/>
        <v>82</v>
      </c>
      <c r="J2115" s="24" t="s">
        <v>391</v>
      </c>
      <c r="K2115" s="18">
        <f>MATCH(J2115,掉落组填表!$S$3:$AQ$3,0)</f>
        <v>3</v>
      </c>
      <c r="L2115" s="18">
        <f>INDEX(掉落组填表!$S$484:$AQ$563,掉落填表!B2115-6000,掉落填表!K2115)</f>
        <v>82</v>
      </c>
      <c r="P2115" s="18">
        <f t="shared" si="96"/>
        <v>60480002</v>
      </c>
      <c r="Q2115" s="18" t="str">
        <f>G2115&amp;"#"&amp;H2115&amp;"#"&amp;VLOOKUP(G2115,章节关卡!$AN$3:$AO$36,2,FALSE)</f>
        <v>1401004#82#14</v>
      </c>
    </row>
    <row r="2116" spans="1:17" ht="17.100000000000001" customHeight="1" x14ac:dyDescent="0.2">
      <c r="A2116" s="14">
        <v>2113</v>
      </c>
      <c r="B2116" s="14">
        <v>6049</v>
      </c>
      <c r="C2116" s="14" t="s">
        <v>3276</v>
      </c>
      <c r="D2116" s="14" t="s">
        <v>968</v>
      </c>
      <c r="E2116" s="14">
        <v>1</v>
      </c>
      <c r="F2116" s="18">
        <f t="shared" si="97"/>
        <v>10000</v>
      </c>
      <c r="G2116" s="18">
        <f>INDEX(掉落组填表!$S$2:$AQ$2,MATCH(掉落填表!J2116,掉落组填表!$S$3:$AQ$3,0))</f>
        <v>1401002</v>
      </c>
      <c r="H2116" s="18">
        <f t="shared" si="98"/>
        <v>300</v>
      </c>
      <c r="J2116" s="24" t="s">
        <v>3062</v>
      </c>
      <c r="K2116" s="18">
        <f>MATCH(J2116,掉落组填表!$S$3:$AQ$3,0)</f>
        <v>1</v>
      </c>
      <c r="L2116" s="18">
        <f>INDEX(掉落组填表!$S$484:$AQ$563,掉落填表!B2116-6000,掉落填表!K2116)</f>
        <v>300</v>
      </c>
      <c r="P2116" s="18">
        <f t="shared" ref="P2116:P2179" si="99">B2116*10000+E2116</f>
        <v>60490001</v>
      </c>
      <c r="Q2116" s="18" t="str">
        <f>G2116&amp;"#"&amp;H2116&amp;"#"&amp;VLOOKUP(G2116,章节关卡!$AN$3:$AO$36,2,FALSE)</f>
        <v>1401002#300#14</v>
      </c>
    </row>
    <row r="2117" spans="1:17" s="24" customFormat="1" ht="17.100000000000001" customHeight="1" x14ac:dyDescent="0.2">
      <c r="A2117" s="14">
        <v>2114</v>
      </c>
      <c r="B2117" s="14">
        <v>6049</v>
      </c>
      <c r="C2117" s="14" t="s">
        <v>3277</v>
      </c>
      <c r="D2117" s="14" t="s">
        <v>968</v>
      </c>
      <c r="E2117" s="14">
        <v>2</v>
      </c>
      <c r="F2117" s="18">
        <f t="shared" ref="F2117:F2180" si="100">IF(L2117&lt;1,INT(L2117*10000),10000)</f>
        <v>10000</v>
      </c>
      <c r="G2117" s="18">
        <f>INDEX(掉落组填表!$S$2:$AQ$2,MATCH(掉落填表!J2117,掉落组填表!$S$3:$AQ$3,0))</f>
        <v>1401003</v>
      </c>
      <c r="H2117" s="18">
        <f t="shared" ref="H2117:H2180" si="101">IF(F2117&lt;10000,1,INT(L2117))</f>
        <v>82</v>
      </c>
      <c r="J2117" s="24" t="s">
        <v>392</v>
      </c>
      <c r="K2117" s="18">
        <f>MATCH(J2117,掉落组填表!$S$3:$AQ$3,0)</f>
        <v>2</v>
      </c>
      <c r="L2117" s="18">
        <f>INDEX(掉落组填表!$S$484:$AQ$563,掉落填表!B2117-6000,掉落填表!K2117)</f>
        <v>82</v>
      </c>
      <c r="P2117" s="18">
        <f t="shared" si="99"/>
        <v>60490002</v>
      </c>
      <c r="Q2117" s="18" t="str">
        <f>G2117&amp;"#"&amp;H2117&amp;"#"&amp;VLOOKUP(G2117,章节关卡!$AN$3:$AO$36,2,FALSE)</f>
        <v>1401003#82#14</v>
      </c>
    </row>
    <row r="2118" spans="1:17" ht="17.100000000000001" customHeight="1" x14ac:dyDescent="0.2">
      <c r="A2118" s="14">
        <v>2115</v>
      </c>
      <c r="B2118" s="14">
        <v>6050</v>
      </c>
      <c r="C2118" s="14" t="s">
        <v>3278</v>
      </c>
      <c r="D2118" s="14" t="s">
        <v>968</v>
      </c>
      <c r="E2118" s="14">
        <v>1</v>
      </c>
      <c r="F2118" s="18">
        <f t="shared" si="100"/>
        <v>10000</v>
      </c>
      <c r="G2118" s="18">
        <f>INDEX(掉落组填表!$S$2:$AQ$2,MATCH(掉落填表!J2118,掉落组填表!$S$3:$AQ$3,0))</f>
        <v>1401002</v>
      </c>
      <c r="H2118" s="18">
        <f t="shared" si="101"/>
        <v>300</v>
      </c>
      <c r="J2118" s="24" t="s">
        <v>3062</v>
      </c>
      <c r="K2118" s="18">
        <f>MATCH(J2118,掉落组填表!$S$3:$AQ$3,0)</f>
        <v>1</v>
      </c>
      <c r="L2118" s="18">
        <f>INDEX(掉落组填表!$S$484:$AQ$563,掉落填表!B2118-6000,掉落填表!K2118)</f>
        <v>300</v>
      </c>
      <c r="P2118" s="18">
        <f t="shared" si="99"/>
        <v>60500001</v>
      </c>
      <c r="Q2118" s="18" t="str">
        <f>G2118&amp;"#"&amp;H2118&amp;"#"&amp;VLOOKUP(G2118,章节关卡!$AN$3:$AO$36,2,FALSE)</f>
        <v>1401002#300#14</v>
      </c>
    </row>
    <row r="2119" spans="1:17" s="24" customFormat="1" ht="17.100000000000001" customHeight="1" x14ac:dyDescent="0.2">
      <c r="A2119" s="14">
        <v>2116</v>
      </c>
      <c r="B2119" s="14">
        <v>6050</v>
      </c>
      <c r="C2119" s="14" t="s">
        <v>3279</v>
      </c>
      <c r="D2119" s="14" t="s">
        <v>968</v>
      </c>
      <c r="E2119" s="14">
        <v>2</v>
      </c>
      <c r="F2119" s="18">
        <f t="shared" si="100"/>
        <v>10000</v>
      </c>
      <c r="G2119" s="18">
        <f>INDEX(掉落组填表!$S$2:$AQ$2,MATCH(掉落填表!J2119,掉落组填表!$S$3:$AQ$3,0))</f>
        <v>1401004</v>
      </c>
      <c r="H2119" s="18">
        <f t="shared" si="101"/>
        <v>82</v>
      </c>
      <c r="J2119" s="24" t="s">
        <v>391</v>
      </c>
      <c r="K2119" s="18">
        <f>MATCH(J2119,掉落组填表!$S$3:$AQ$3,0)</f>
        <v>3</v>
      </c>
      <c r="L2119" s="18">
        <f>INDEX(掉落组填表!$S$484:$AQ$563,掉落填表!B2119-6000,掉落填表!K2119)</f>
        <v>82</v>
      </c>
      <c r="P2119" s="18">
        <f t="shared" si="99"/>
        <v>60500002</v>
      </c>
      <c r="Q2119" s="18" t="str">
        <f>G2119&amp;"#"&amp;H2119&amp;"#"&amp;VLOOKUP(G2119,章节关卡!$AN$3:$AO$36,2,FALSE)</f>
        <v>1401004#82#14</v>
      </c>
    </row>
    <row r="2120" spans="1:17" ht="17.100000000000001" customHeight="1" x14ac:dyDescent="0.2">
      <c r="A2120" s="14">
        <v>2117</v>
      </c>
      <c r="B2120" s="14">
        <v>6051</v>
      </c>
      <c r="C2120" s="14" t="s">
        <v>3280</v>
      </c>
      <c r="D2120" s="14" t="s">
        <v>968</v>
      </c>
      <c r="E2120" s="14">
        <v>1</v>
      </c>
      <c r="F2120" s="18">
        <f t="shared" si="100"/>
        <v>10000</v>
      </c>
      <c r="G2120" s="18">
        <f>INDEX(掉落组填表!$S$2:$AQ$2,MATCH(掉落填表!J2120,掉落组填表!$S$3:$AQ$3,0))</f>
        <v>1401002</v>
      </c>
      <c r="H2120" s="18">
        <f t="shared" si="101"/>
        <v>300</v>
      </c>
      <c r="J2120" s="24" t="s">
        <v>3062</v>
      </c>
      <c r="K2120" s="18">
        <f>MATCH(J2120,掉落组填表!$S$3:$AQ$3,0)</f>
        <v>1</v>
      </c>
      <c r="L2120" s="18">
        <f>INDEX(掉落组填表!$S$484:$AQ$563,掉落填表!B2120-6000,掉落填表!K2120)</f>
        <v>300</v>
      </c>
      <c r="P2120" s="18">
        <f t="shared" si="99"/>
        <v>60510001</v>
      </c>
      <c r="Q2120" s="18" t="str">
        <f>G2120&amp;"#"&amp;H2120&amp;"#"&amp;VLOOKUP(G2120,章节关卡!$AN$3:$AO$36,2,FALSE)</f>
        <v>1401002#300#14</v>
      </c>
    </row>
    <row r="2121" spans="1:17" s="24" customFormat="1" ht="17.100000000000001" customHeight="1" x14ac:dyDescent="0.2">
      <c r="A2121" s="14">
        <v>2118</v>
      </c>
      <c r="B2121" s="14">
        <v>6051</v>
      </c>
      <c r="C2121" s="14" t="s">
        <v>3281</v>
      </c>
      <c r="D2121" s="14" t="s">
        <v>968</v>
      </c>
      <c r="E2121" s="14">
        <v>2</v>
      </c>
      <c r="F2121" s="18">
        <f t="shared" si="100"/>
        <v>10000</v>
      </c>
      <c r="G2121" s="18">
        <f>INDEX(掉落组填表!$S$2:$AQ$2,MATCH(掉落填表!J2121,掉落组填表!$S$3:$AQ$3,0))</f>
        <v>1401003</v>
      </c>
      <c r="H2121" s="18">
        <f t="shared" si="101"/>
        <v>82</v>
      </c>
      <c r="J2121" s="24" t="s">
        <v>392</v>
      </c>
      <c r="K2121" s="18">
        <f>MATCH(J2121,掉落组填表!$S$3:$AQ$3,0)</f>
        <v>2</v>
      </c>
      <c r="L2121" s="18">
        <f>INDEX(掉落组填表!$S$484:$AQ$563,掉落填表!B2121-6000,掉落填表!K2121)</f>
        <v>82</v>
      </c>
      <c r="P2121" s="18">
        <f t="shared" si="99"/>
        <v>60510002</v>
      </c>
      <c r="Q2121" s="18" t="str">
        <f>G2121&amp;"#"&amp;H2121&amp;"#"&amp;VLOOKUP(G2121,章节关卡!$AN$3:$AO$36,2,FALSE)</f>
        <v>1401003#82#14</v>
      </c>
    </row>
    <row r="2122" spans="1:17" ht="17.100000000000001" customHeight="1" x14ac:dyDescent="0.2">
      <c r="A2122" s="14">
        <v>2119</v>
      </c>
      <c r="B2122" s="14">
        <v>6052</v>
      </c>
      <c r="C2122" s="14" t="s">
        <v>3282</v>
      </c>
      <c r="D2122" s="14" t="s">
        <v>968</v>
      </c>
      <c r="E2122" s="14">
        <v>1</v>
      </c>
      <c r="F2122" s="18">
        <f t="shared" si="100"/>
        <v>10000</v>
      </c>
      <c r="G2122" s="18">
        <f>INDEX(掉落组填表!$S$2:$AQ$2,MATCH(掉落填表!J2122,掉落组填表!$S$3:$AQ$3,0))</f>
        <v>1401002</v>
      </c>
      <c r="H2122" s="18">
        <f t="shared" si="101"/>
        <v>400</v>
      </c>
      <c r="J2122" s="24" t="s">
        <v>3062</v>
      </c>
      <c r="K2122" s="18">
        <f>MATCH(J2122,掉落组填表!$S$3:$AQ$3,0)</f>
        <v>1</v>
      </c>
      <c r="L2122" s="18">
        <f>INDEX(掉落组填表!$S$484:$AQ$563,掉落填表!B2122-6000,掉落填表!K2122)</f>
        <v>400</v>
      </c>
      <c r="P2122" s="18">
        <f t="shared" si="99"/>
        <v>60520001</v>
      </c>
      <c r="Q2122" s="18" t="str">
        <f>G2122&amp;"#"&amp;H2122&amp;"#"&amp;VLOOKUP(G2122,章节关卡!$AN$3:$AO$36,2,FALSE)</f>
        <v>1401002#400#14</v>
      </c>
    </row>
    <row r="2123" spans="1:17" s="24" customFormat="1" ht="17.100000000000001" customHeight="1" x14ac:dyDescent="0.2">
      <c r="A2123" s="14">
        <v>2120</v>
      </c>
      <c r="B2123" s="14">
        <v>6052</v>
      </c>
      <c r="C2123" s="14" t="s">
        <v>3283</v>
      </c>
      <c r="D2123" s="14" t="s">
        <v>968</v>
      </c>
      <c r="E2123" s="14">
        <v>2</v>
      </c>
      <c r="F2123" s="18">
        <f t="shared" si="100"/>
        <v>10000</v>
      </c>
      <c r="G2123" s="18">
        <f>INDEX(掉落组填表!$S$2:$AQ$2,MATCH(掉落填表!J2123,掉落组填表!$S$3:$AQ$3,0))</f>
        <v>1401004</v>
      </c>
      <c r="H2123" s="18">
        <f t="shared" si="101"/>
        <v>110</v>
      </c>
      <c r="J2123" s="24" t="s">
        <v>391</v>
      </c>
      <c r="K2123" s="18">
        <f>MATCH(J2123,掉落组填表!$S$3:$AQ$3,0)</f>
        <v>3</v>
      </c>
      <c r="L2123" s="18">
        <f>INDEX(掉落组填表!$S$484:$AQ$563,掉落填表!B2123-6000,掉落填表!K2123)</f>
        <v>110</v>
      </c>
      <c r="P2123" s="18">
        <f t="shared" si="99"/>
        <v>60520002</v>
      </c>
      <c r="Q2123" s="18" t="str">
        <f>G2123&amp;"#"&amp;H2123&amp;"#"&amp;VLOOKUP(G2123,章节关卡!$AN$3:$AO$36,2,FALSE)</f>
        <v>1401004#110#14</v>
      </c>
    </row>
    <row r="2124" spans="1:17" ht="17.100000000000001" customHeight="1" x14ac:dyDescent="0.2">
      <c r="A2124" s="14">
        <v>2121</v>
      </c>
      <c r="B2124" s="14">
        <v>6053</v>
      </c>
      <c r="C2124" s="14" t="s">
        <v>3284</v>
      </c>
      <c r="D2124" s="14" t="s">
        <v>968</v>
      </c>
      <c r="E2124" s="14">
        <v>1</v>
      </c>
      <c r="F2124" s="18">
        <f t="shared" si="100"/>
        <v>10000</v>
      </c>
      <c r="G2124" s="18">
        <f>INDEX(掉落组填表!$S$2:$AQ$2,MATCH(掉落填表!J2124,掉落组填表!$S$3:$AQ$3,0))</f>
        <v>1401002</v>
      </c>
      <c r="H2124" s="18">
        <f t="shared" si="101"/>
        <v>400</v>
      </c>
      <c r="J2124" s="24" t="s">
        <v>3062</v>
      </c>
      <c r="K2124" s="18">
        <f>MATCH(J2124,掉落组填表!$S$3:$AQ$3,0)</f>
        <v>1</v>
      </c>
      <c r="L2124" s="18">
        <f>INDEX(掉落组填表!$S$484:$AQ$563,掉落填表!B2124-6000,掉落填表!K2124)</f>
        <v>400</v>
      </c>
      <c r="P2124" s="18">
        <f t="shared" si="99"/>
        <v>60530001</v>
      </c>
      <c r="Q2124" s="18" t="str">
        <f>G2124&amp;"#"&amp;H2124&amp;"#"&amp;VLOOKUP(G2124,章节关卡!$AN$3:$AO$36,2,FALSE)</f>
        <v>1401002#400#14</v>
      </c>
    </row>
    <row r="2125" spans="1:17" s="24" customFormat="1" ht="17.100000000000001" customHeight="1" x14ac:dyDescent="0.2">
      <c r="A2125" s="14">
        <v>2122</v>
      </c>
      <c r="B2125" s="14">
        <v>6053</v>
      </c>
      <c r="C2125" s="14" t="s">
        <v>3285</v>
      </c>
      <c r="D2125" s="14" t="s">
        <v>968</v>
      </c>
      <c r="E2125" s="14">
        <v>2</v>
      </c>
      <c r="F2125" s="18">
        <f t="shared" si="100"/>
        <v>10000</v>
      </c>
      <c r="G2125" s="18">
        <f>INDEX(掉落组填表!$S$2:$AQ$2,MATCH(掉落填表!J2125,掉落组填表!$S$3:$AQ$3,0))</f>
        <v>1401003</v>
      </c>
      <c r="H2125" s="18">
        <f t="shared" si="101"/>
        <v>110</v>
      </c>
      <c r="J2125" s="24" t="s">
        <v>392</v>
      </c>
      <c r="K2125" s="18">
        <f>MATCH(J2125,掉落组填表!$S$3:$AQ$3,0)</f>
        <v>2</v>
      </c>
      <c r="L2125" s="18">
        <f>INDEX(掉落组填表!$S$484:$AQ$563,掉落填表!B2125-6000,掉落填表!K2125)</f>
        <v>110</v>
      </c>
      <c r="P2125" s="18">
        <f t="shared" si="99"/>
        <v>60530002</v>
      </c>
      <c r="Q2125" s="18" t="str">
        <f>G2125&amp;"#"&amp;H2125&amp;"#"&amp;VLOOKUP(G2125,章节关卡!$AN$3:$AO$36,2,FALSE)</f>
        <v>1401003#110#14</v>
      </c>
    </row>
    <row r="2126" spans="1:17" ht="17.100000000000001" customHeight="1" x14ac:dyDescent="0.2">
      <c r="A2126" s="14">
        <v>2123</v>
      </c>
      <c r="B2126" s="14">
        <v>6054</v>
      </c>
      <c r="C2126" s="14" t="s">
        <v>3286</v>
      </c>
      <c r="D2126" s="14" t="s">
        <v>968</v>
      </c>
      <c r="E2126" s="14">
        <v>1</v>
      </c>
      <c r="F2126" s="18">
        <f t="shared" si="100"/>
        <v>10000</v>
      </c>
      <c r="G2126" s="18">
        <f>INDEX(掉落组填表!$S$2:$AQ$2,MATCH(掉落填表!J2126,掉落组填表!$S$3:$AQ$3,0))</f>
        <v>1401002</v>
      </c>
      <c r="H2126" s="18">
        <f t="shared" si="101"/>
        <v>400</v>
      </c>
      <c r="J2126" s="24" t="s">
        <v>3062</v>
      </c>
      <c r="K2126" s="18">
        <f>MATCH(J2126,掉落组填表!$S$3:$AQ$3,0)</f>
        <v>1</v>
      </c>
      <c r="L2126" s="18">
        <f>INDEX(掉落组填表!$S$484:$AQ$563,掉落填表!B2126-6000,掉落填表!K2126)</f>
        <v>400</v>
      </c>
      <c r="P2126" s="18">
        <f t="shared" si="99"/>
        <v>60540001</v>
      </c>
      <c r="Q2126" s="18" t="str">
        <f>G2126&amp;"#"&amp;H2126&amp;"#"&amp;VLOOKUP(G2126,章节关卡!$AN$3:$AO$36,2,FALSE)</f>
        <v>1401002#400#14</v>
      </c>
    </row>
    <row r="2127" spans="1:17" s="24" customFormat="1" ht="17.100000000000001" customHeight="1" x14ac:dyDescent="0.2">
      <c r="A2127" s="14">
        <v>2124</v>
      </c>
      <c r="B2127" s="14">
        <v>6054</v>
      </c>
      <c r="C2127" s="14" t="s">
        <v>3287</v>
      </c>
      <c r="D2127" s="14" t="s">
        <v>968</v>
      </c>
      <c r="E2127" s="14">
        <v>2</v>
      </c>
      <c r="F2127" s="18">
        <f t="shared" si="100"/>
        <v>10000</v>
      </c>
      <c r="G2127" s="18">
        <f>INDEX(掉落组填表!$S$2:$AQ$2,MATCH(掉落填表!J2127,掉落组填表!$S$3:$AQ$3,0))</f>
        <v>1401004</v>
      </c>
      <c r="H2127" s="18">
        <f t="shared" si="101"/>
        <v>110</v>
      </c>
      <c r="J2127" s="24" t="s">
        <v>391</v>
      </c>
      <c r="K2127" s="18">
        <f>MATCH(J2127,掉落组填表!$S$3:$AQ$3,0)</f>
        <v>3</v>
      </c>
      <c r="L2127" s="18">
        <f>INDEX(掉落组填表!$S$484:$AQ$563,掉落填表!B2127-6000,掉落填表!K2127)</f>
        <v>110</v>
      </c>
      <c r="P2127" s="18">
        <f t="shared" si="99"/>
        <v>60540002</v>
      </c>
      <c r="Q2127" s="18" t="str">
        <f>G2127&amp;"#"&amp;H2127&amp;"#"&amp;VLOOKUP(G2127,章节关卡!$AN$3:$AO$36,2,FALSE)</f>
        <v>1401004#110#14</v>
      </c>
    </row>
    <row r="2128" spans="1:17" ht="17.100000000000001" customHeight="1" x14ac:dyDescent="0.2">
      <c r="A2128" s="14">
        <v>2125</v>
      </c>
      <c r="B2128" s="14">
        <v>6055</v>
      </c>
      <c r="C2128" s="14" t="s">
        <v>3288</v>
      </c>
      <c r="D2128" s="14" t="s">
        <v>968</v>
      </c>
      <c r="E2128" s="14">
        <v>1</v>
      </c>
      <c r="F2128" s="18">
        <f t="shared" si="100"/>
        <v>10000</v>
      </c>
      <c r="G2128" s="18">
        <f>INDEX(掉落组填表!$S$2:$AQ$2,MATCH(掉落填表!J2128,掉落组填表!$S$3:$AQ$3,0))</f>
        <v>1401002</v>
      </c>
      <c r="H2128" s="18">
        <f t="shared" si="101"/>
        <v>400</v>
      </c>
      <c r="J2128" s="24" t="s">
        <v>3062</v>
      </c>
      <c r="K2128" s="18">
        <f>MATCH(J2128,掉落组填表!$S$3:$AQ$3,0)</f>
        <v>1</v>
      </c>
      <c r="L2128" s="18">
        <f>INDEX(掉落组填表!$S$484:$AQ$563,掉落填表!B2128-6000,掉落填表!K2128)</f>
        <v>400</v>
      </c>
      <c r="P2128" s="18">
        <f t="shared" si="99"/>
        <v>60550001</v>
      </c>
      <c r="Q2128" s="18" t="str">
        <f>G2128&amp;"#"&amp;H2128&amp;"#"&amp;VLOOKUP(G2128,章节关卡!$AN$3:$AO$36,2,FALSE)</f>
        <v>1401002#400#14</v>
      </c>
    </row>
    <row r="2129" spans="1:17" s="24" customFormat="1" ht="17.100000000000001" customHeight="1" x14ac:dyDescent="0.2">
      <c r="A2129" s="14">
        <v>2126</v>
      </c>
      <c r="B2129" s="14">
        <v>6055</v>
      </c>
      <c r="C2129" s="14" t="s">
        <v>3289</v>
      </c>
      <c r="D2129" s="14" t="s">
        <v>968</v>
      </c>
      <c r="E2129" s="14">
        <v>2</v>
      </c>
      <c r="F2129" s="18">
        <f t="shared" si="100"/>
        <v>10000</v>
      </c>
      <c r="G2129" s="18">
        <f>INDEX(掉落组填表!$S$2:$AQ$2,MATCH(掉落填表!J2129,掉落组填表!$S$3:$AQ$3,0))</f>
        <v>1401003</v>
      </c>
      <c r="H2129" s="18">
        <f t="shared" si="101"/>
        <v>110</v>
      </c>
      <c r="J2129" s="24" t="s">
        <v>392</v>
      </c>
      <c r="K2129" s="18">
        <f>MATCH(J2129,掉落组填表!$S$3:$AQ$3,0)</f>
        <v>2</v>
      </c>
      <c r="L2129" s="18">
        <f>INDEX(掉落组填表!$S$484:$AQ$563,掉落填表!B2129-6000,掉落填表!K2129)</f>
        <v>110</v>
      </c>
      <c r="P2129" s="18">
        <f t="shared" si="99"/>
        <v>60550002</v>
      </c>
      <c r="Q2129" s="18" t="str">
        <f>G2129&amp;"#"&amp;H2129&amp;"#"&amp;VLOOKUP(G2129,章节关卡!$AN$3:$AO$36,2,FALSE)</f>
        <v>1401003#110#14</v>
      </c>
    </row>
    <row r="2130" spans="1:17" ht="17.100000000000001" customHeight="1" x14ac:dyDescent="0.2">
      <c r="A2130" s="14">
        <v>2127</v>
      </c>
      <c r="B2130" s="14">
        <v>6056</v>
      </c>
      <c r="C2130" s="14" t="s">
        <v>3290</v>
      </c>
      <c r="D2130" s="14" t="s">
        <v>968</v>
      </c>
      <c r="E2130" s="14">
        <v>1</v>
      </c>
      <c r="F2130" s="18">
        <f t="shared" si="100"/>
        <v>10000</v>
      </c>
      <c r="G2130" s="18">
        <f>INDEX(掉落组填表!$S$2:$AQ$2,MATCH(掉落填表!J2130,掉落组填表!$S$3:$AQ$3,0))</f>
        <v>1401002</v>
      </c>
      <c r="H2130" s="18">
        <f t="shared" si="101"/>
        <v>400</v>
      </c>
      <c r="J2130" s="24" t="s">
        <v>3062</v>
      </c>
      <c r="K2130" s="18">
        <f>MATCH(J2130,掉落组填表!$S$3:$AQ$3,0)</f>
        <v>1</v>
      </c>
      <c r="L2130" s="18">
        <f>INDEX(掉落组填表!$S$484:$AQ$563,掉落填表!B2130-6000,掉落填表!K2130)</f>
        <v>400</v>
      </c>
      <c r="P2130" s="18">
        <f t="shared" si="99"/>
        <v>60560001</v>
      </c>
      <c r="Q2130" s="18" t="str">
        <f>G2130&amp;"#"&amp;H2130&amp;"#"&amp;VLOOKUP(G2130,章节关卡!$AN$3:$AO$36,2,FALSE)</f>
        <v>1401002#400#14</v>
      </c>
    </row>
    <row r="2131" spans="1:17" s="24" customFormat="1" ht="17.100000000000001" customHeight="1" x14ac:dyDescent="0.2">
      <c r="A2131" s="14">
        <v>2128</v>
      </c>
      <c r="B2131" s="14">
        <v>6056</v>
      </c>
      <c r="C2131" s="14" t="s">
        <v>3291</v>
      </c>
      <c r="D2131" s="14" t="s">
        <v>968</v>
      </c>
      <c r="E2131" s="14">
        <v>2</v>
      </c>
      <c r="F2131" s="18">
        <f t="shared" si="100"/>
        <v>10000</v>
      </c>
      <c r="G2131" s="18">
        <f>INDEX(掉落组填表!$S$2:$AQ$2,MATCH(掉落填表!J2131,掉落组填表!$S$3:$AQ$3,0))</f>
        <v>1401004</v>
      </c>
      <c r="H2131" s="18">
        <f t="shared" si="101"/>
        <v>110</v>
      </c>
      <c r="J2131" s="24" t="s">
        <v>391</v>
      </c>
      <c r="K2131" s="18">
        <f>MATCH(J2131,掉落组填表!$S$3:$AQ$3,0)</f>
        <v>3</v>
      </c>
      <c r="L2131" s="18">
        <f>INDEX(掉落组填表!$S$484:$AQ$563,掉落填表!B2131-6000,掉落填表!K2131)</f>
        <v>110</v>
      </c>
      <c r="P2131" s="18">
        <f t="shared" si="99"/>
        <v>60560002</v>
      </c>
      <c r="Q2131" s="18" t="str">
        <f>G2131&amp;"#"&amp;H2131&amp;"#"&amp;VLOOKUP(G2131,章节关卡!$AN$3:$AO$36,2,FALSE)</f>
        <v>1401004#110#14</v>
      </c>
    </row>
    <row r="2132" spans="1:17" ht="17.100000000000001" customHeight="1" x14ac:dyDescent="0.2">
      <c r="A2132" s="14">
        <v>2129</v>
      </c>
      <c r="B2132" s="14">
        <v>6057</v>
      </c>
      <c r="C2132" s="14" t="s">
        <v>3292</v>
      </c>
      <c r="D2132" s="14" t="s">
        <v>968</v>
      </c>
      <c r="E2132" s="14">
        <v>1</v>
      </c>
      <c r="F2132" s="18">
        <f t="shared" si="100"/>
        <v>10000</v>
      </c>
      <c r="G2132" s="18">
        <f>INDEX(掉落组填表!$S$2:$AQ$2,MATCH(掉落填表!J2132,掉落组填表!$S$3:$AQ$3,0))</f>
        <v>1401002</v>
      </c>
      <c r="H2132" s="18">
        <f t="shared" si="101"/>
        <v>337</v>
      </c>
      <c r="J2132" s="24" t="s">
        <v>3062</v>
      </c>
      <c r="K2132" s="18">
        <f>MATCH(J2132,掉落组填表!$S$3:$AQ$3,0)</f>
        <v>1</v>
      </c>
      <c r="L2132" s="18">
        <f>INDEX(掉落组填表!$S$484:$AQ$563,掉落填表!B2132-6000,掉落填表!K2132)</f>
        <v>337</v>
      </c>
      <c r="P2132" s="18">
        <f t="shared" si="99"/>
        <v>60570001</v>
      </c>
      <c r="Q2132" s="18" t="str">
        <f>G2132&amp;"#"&amp;H2132&amp;"#"&amp;VLOOKUP(G2132,章节关卡!$AN$3:$AO$36,2,FALSE)</f>
        <v>1401002#337#14</v>
      </c>
    </row>
    <row r="2133" spans="1:17" s="24" customFormat="1" ht="17.100000000000001" customHeight="1" x14ac:dyDescent="0.2">
      <c r="A2133" s="14">
        <v>2130</v>
      </c>
      <c r="B2133" s="14">
        <v>6057</v>
      </c>
      <c r="C2133" s="14" t="s">
        <v>3293</v>
      </c>
      <c r="D2133" s="14" t="s">
        <v>968</v>
      </c>
      <c r="E2133" s="14">
        <v>2</v>
      </c>
      <c r="F2133" s="18">
        <f t="shared" si="100"/>
        <v>10000</v>
      </c>
      <c r="G2133" s="18">
        <f>INDEX(掉落组填表!$S$2:$AQ$2,MATCH(掉落填表!J2133,掉落组填表!$S$3:$AQ$3,0))</f>
        <v>1401003</v>
      </c>
      <c r="H2133" s="18">
        <f t="shared" si="101"/>
        <v>90</v>
      </c>
      <c r="J2133" s="24" t="s">
        <v>392</v>
      </c>
      <c r="K2133" s="18">
        <f>MATCH(J2133,掉落组填表!$S$3:$AQ$3,0)</f>
        <v>2</v>
      </c>
      <c r="L2133" s="18">
        <f>INDEX(掉落组填表!$S$484:$AQ$563,掉落填表!B2133-6000,掉落填表!K2133)</f>
        <v>90</v>
      </c>
      <c r="P2133" s="18">
        <f t="shared" si="99"/>
        <v>60570002</v>
      </c>
      <c r="Q2133" s="18" t="str">
        <f>G2133&amp;"#"&amp;H2133&amp;"#"&amp;VLOOKUP(G2133,章节关卡!$AN$3:$AO$36,2,FALSE)</f>
        <v>1401003#90#14</v>
      </c>
    </row>
    <row r="2134" spans="1:17" ht="17.100000000000001" customHeight="1" x14ac:dyDescent="0.2">
      <c r="A2134" s="14">
        <v>2131</v>
      </c>
      <c r="B2134" s="14">
        <v>6058</v>
      </c>
      <c r="C2134" s="14" t="s">
        <v>3294</v>
      </c>
      <c r="D2134" s="14" t="s">
        <v>968</v>
      </c>
      <c r="E2134" s="14">
        <v>1</v>
      </c>
      <c r="F2134" s="18">
        <f t="shared" si="100"/>
        <v>10000</v>
      </c>
      <c r="G2134" s="18">
        <f>INDEX(掉落组填表!$S$2:$AQ$2,MATCH(掉落填表!J2134,掉落组填表!$S$3:$AQ$3,0))</f>
        <v>1401002</v>
      </c>
      <c r="H2134" s="18">
        <f t="shared" si="101"/>
        <v>337</v>
      </c>
      <c r="J2134" s="24" t="s">
        <v>3062</v>
      </c>
      <c r="K2134" s="18">
        <f>MATCH(J2134,掉落组填表!$S$3:$AQ$3,0)</f>
        <v>1</v>
      </c>
      <c r="L2134" s="18">
        <f>INDEX(掉落组填表!$S$484:$AQ$563,掉落填表!B2134-6000,掉落填表!K2134)</f>
        <v>337</v>
      </c>
      <c r="P2134" s="18">
        <f t="shared" si="99"/>
        <v>60580001</v>
      </c>
      <c r="Q2134" s="18" t="str">
        <f>G2134&amp;"#"&amp;H2134&amp;"#"&amp;VLOOKUP(G2134,章节关卡!$AN$3:$AO$36,2,FALSE)</f>
        <v>1401002#337#14</v>
      </c>
    </row>
    <row r="2135" spans="1:17" s="24" customFormat="1" ht="17.100000000000001" customHeight="1" x14ac:dyDescent="0.2">
      <c r="A2135" s="14">
        <v>2132</v>
      </c>
      <c r="B2135" s="14">
        <v>6058</v>
      </c>
      <c r="C2135" s="14" t="s">
        <v>3295</v>
      </c>
      <c r="D2135" s="14" t="s">
        <v>968</v>
      </c>
      <c r="E2135" s="14">
        <v>2</v>
      </c>
      <c r="F2135" s="18">
        <f t="shared" si="100"/>
        <v>10000</v>
      </c>
      <c r="G2135" s="18">
        <f>INDEX(掉落组填表!$S$2:$AQ$2,MATCH(掉落填表!J2135,掉落组填表!$S$3:$AQ$3,0))</f>
        <v>1401004</v>
      </c>
      <c r="H2135" s="18">
        <f t="shared" si="101"/>
        <v>90</v>
      </c>
      <c r="J2135" s="24" t="s">
        <v>391</v>
      </c>
      <c r="K2135" s="18">
        <f>MATCH(J2135,掉落组填表!$S$3:$AQ$3,0)</f>
        <v>3</v>
      </c>
      <c r="L2135" s="18">
        <f>INDEX(掉落组填表!$S$484:$AQ$563,掉落填表!B2135-6000,掉落填表!K2135)</f>
        <v>90</v>
      </c>
      <c r="P2135" s="18">
        <f t="shared" si="99"/>
        <v>60580002</v>
      </c>
      <c r="Q2135" s="18" t="str">
        <f>G2135&amp;"#"&amp;H2135&amp;"#"&amp;VLOOKUP(G2135,章节关卡!$AN$3:$AO$36,2,FALSE)</f>
        <v>1401004#90#14</v>
      </c>
    </row>
    <row r="2136" spans="1:17" ht="17.100000000000001" customHeight="1" x14ac:dyDescent="0.2">
      <c r="A2136" s="14">
        <v>2133</v>
      </c>
      <c r="B2136" s="14">
        <v>6059</v>
      </c>
      <c r="C2136" s="14" t="s">
        <v>3296</v>
      </c>
      <c r="D2136" s="14" t="s">
        <v>968</v>
      </c>
      <c r="E2136" s="14">
        <v>1</v>
      </c>
      <c r="F2136" s="18">
        <f t="shared" si="100"/>
        <v>10000</v>
      </c>
      <c r="G2136" s="18">
        <f>INDEX(掉落组填表!$S$2:$AQ$2,MATCH(掉落填表!J2136,掉落组填表!$S$3:$AQ$3,0))</f>
        <v>1401002</v>
      </c>
      <c r="H2136" s="18">
        <f t="shared" si="101"/>
        <v>337</v>
      </c>
      <c r="J2136" s="24" t="s">
        <v>3062</v>
      </c>
      <c r="K2136" s="18">
        <f>MATCH(J2136,掉落组填表!$S$3:$AQ$3,0)</f>
        <v>1</v>
      </c>
      <c r="L2136" s="18">
        <f>INDEX(掉落组填表!$S$484:$AQ$563,掉落填表!B2136-6000,掉落填表!K2136)</f>
        <v>337</v>
      </c>
      <c r="P2136" s="18">
        <f t="shared" si="99"/>
        <v>60590001</v>
      </c>
      <c r="Q2136" s="18" t="str">
        <f>G2136&amp;"#"&amp;H2136&amp;"#"&amp;VLOOKUP(G2136,章节关卡!$AN$3:$AO$36,2,FALSE)</f>
        <v>1401002#337#14</v>
      </c>
    </row>
    <row r="2137" spans="1:17" s="24" customFormat="1" ht="17.100000000000001" customHeight="1" x14ac:dyDescent="0.2">
      <c r="A2137" s="14">
        <v>2134</v>
      </c>
      <c r="B2137" s="14">
        <v>6059</v>
      </c>
      <c r="C2137" s="14" t="s">
        <v>3297</v>
      </c>
      <c r="D2137" s="14" t="s">
        <v>968</v>
      </c>
      <c r="E2137" s="14">
        <v>2</v>
      </c>
      <c r="F2137" s="18">
        <f t="shared" si="100"/>
        <v>10000</v>
      </c>
      <c r="G2137" s="18">
        <f>INDEX(掉落组填表!$S$2:$AQ$2,MATCH(掉落填表!J2137,掉落组填表!$S$3:$AQ$3,0))</f>
        <v>1401003</v>
      </c>
      <c r="H2137" s="18">
        <f t="shared" si="101"/>
        <v>90</v>
      </c>
      <c r="J2137" s="24" t="s">
        <v>392</v>
      </c>
      <c r="K2137" s="18">
        <f>MATCH(J2137,掉落组填表!$S$3:$AQ$3,0)</f>
        <v>2</v>
      </c>
      <c r="L2137" s="18">
        <f>INDEX(掉落组填表!$S$484:$AQ$563,掉落填表!B2137-6000,掉落填表!K2137)</f>
        <v>90</v>
      </c>
      <c r="P2137" s="18">
        <f t="shared" si="99"/>
        <v>60590002</v>
      </c>
      <c r="Q2137" s="18" t="str">
        <f>G2137&amp;"#"&amp;H2137&amp;"#"&amp;VLOOKUP(G2137,章节关卡!$AN$3:$AO$36,2,FALSE)</f>
        <v>1401003#90#14</v>
      </c>
    </row>
    <row r="2138" spans="1:17" ht="17.100000000000001" customHeight="1" x14ac:dyDescent="0.2">
      <c r="A2138" s="14">
        <v>2135</v>
      </c>
      <c r="B2138" s="14">
        <v>6060</v>
      </c>
      <c r="C2138" s="14" t="s">
        <v>3298</v>
      </c>
      <c r="D2138" s="14" t="s">
        <v>968</v>
      </c>
      <c r="E2138" s="14">
        <v>1</v>
      </c>
      <c r="F2138" s="18">
        <f t="shared" si="100"/>
        <v>10000</v>
      </c>
      <c r="G2138" s="18">
        <f>INDEX(掉落组填表!$S$2:$AQ$2,MATCH(掉落填表!J2138,掉落组填表!$S$3:$AQ$3,0))</f>
        <v>1401002</v>
      </c>
      <c r="H2138" s="18">
        <f t="shared" si="101"/>
        <v>337</v>
      </c>
      <c r="J2138" s="24" t="s">
        <v>3062</v>
      </c>
      <c r="K2138" s="18">
        <f>MATCH(J2138,掉落组填表!$S$3:$AQ$3,0)</f>
        <v>1</v>
      </c>
      <c r="L2138" s="18">
        <f>INDEX(掉落组填表!$S$484:$AQ$563,掉落填表!B2138-6000,掉落填表!K2138)</f>
        <v>337</v>
      </c>
      <c r="P2138" s="18">
        <f t="shared" si="99"/>
        <v>60600001</v>
      </c>
      <c r="Q2138" s="18" t="str">
        <f>G2138&amp;"#"&amp;H2138&amp;"#"&amp;VLOOKUP(G2138,章节关卡!$AN$3:$AO$36,2,FALSE)</f>
        <v>1401002#337#14</v>
      </c>
    </row>
    <row r="2139" spans="1:17" s="24" customFormat="1" ht="17.100000000000001" customHeight="1" x14ac:dyDescent="0.2">
      <c r="A2139" s="14">
        <v>2136</v>
      </c>
      <c r="B2139" s="14">
        <v>6060</v>
      </c>
      <c r="C2139" s="14" t="s">
        <v>3299</v>
      </c>
      <c r="D2139" s="14" t="s">
        <v>968</v>
      </c>
      <c r="E2139" s="14">
        <v>2</v>
      </c>
      <c r="F2139" s="18">
        <f t="shared" si="100"/>
        <v>10000</v>
      </c>
      <c r="G2139" s="18">
        <f>INDEX(掉落组填表!$S$2:$AQ$2,MATCH(掉落填表!J2139,掉落组填表!$S$3:$AQ$3,0))</f>
        <v>1401004</v>
      </c>
      <c r="H2139" s="18">
        <f t="shared" si="101"/>
        <v>90</v>
      </c>
      <c r="J2139" s="24" t="s">
        <v>391</v>
      </c>
      <c r="K2139" s="18">
        <f>MATCH(J2139,掉落组填表!$S$3:$AQ$3,0)</f>
        <v>3</v>
      </c>
      <c r="L2139" s="18">
        <f>INDEX(掉落组填表!$S$484:$AQ$563,掉落填表!B2139-6000,掉落填表!K2139)</f>
        <v>90</v>
      </c>
      <c r="P2139" s="18">
        <f t="shared" si="99"/>
        <v>60600002</v>
      </c>
      <c r="Q2139" s="18" t="str">
        <f>G2139&amp;"#"&amp;H2139&amp;"#"&amp;VLOOKUP(G2139,章节关卡!$AN$3:$AO$36,2,FALSE)</f>
        <v>1401004#90#14</v>
      </c>
    </row>
    <row r="2140" spans="1:17" ht="17.100000000000001" customHeight="1" x14ac:dyDescent="0.2">
      <c r="A2140" s="14">
        <v>2137</v>
      </c>
      <c r="B2140" s="14">
        <v>6061</v>
      </c>
      <c r="C2140" s="14" t="s">
        <v>3300</v>
      </c>
      <c r="D2140" s="14" t="s">
        <v>968</v>
      </c>
      <c r="E2140" s="14">
        <v>1</v>
      </c>
      <c r="F2140" s="18">
        <f t="shared" si="100"/>
        <v>10000</v>
      </c>
      <c r="G2140" s="18">
        <f>INDEX(掉落组填表!$S$2:$AQ$2,MATCH(掉落填表!J2140,掉落组填表!$S$3:$AQ$3,0))</f>
        <v>1401002</v>
      </c>
      <c r="H2140" s="18">
        <f t="shared" si="101"/>
        <v>337</v>
      </c>
      <c r="J2140" s="24" t="s">
        <v>3062</v>
      </c>
      <c r="K2140" s="18">
        <f>MATCH(J2140,掉落组填表!$S$3:$AQ$3,0)</f>
        <v>1</v>
      </c>
      <c r="L2140" s="18">
        <f>INDEX(掉落组填表!$S$484:$AQ$563,掉落填表!B2140-6000,掉落填表!K2140)</f>
        <v>337</v>
      </c>
      <c r="P2140" s="18">
        <f t="shared" si="99"/>
        <v>60610001</v>
      </c>
      <c r="Q2140" s="18" t="str">
        <f>G2140&amp;"#"&amp;H2140&amp;"#"&amp;VLOOKUP(G2140,章节关卡!$AN$3:$AO$36,2,FALSE)</f>
        <v>1401002#337#14</v>
      </c>
    </row>
    <row r="2141" spans="1:17" s="24" customFormat="1" ht="17.100000000000001" customHeight="1" x14ac:dyDescent="0.2">
      <c r="A2141" s="14">
        <v>2138</v>
      </c>
      <c r="B2141" s="14">
        <v>6061</v>
      </c>
      <c r="C2141" s="14" t="s">
        <v>3301</v>
      </c>
      <c r="D2141" s="14" t="s">
        <v>968</v>
      </c>
      <c r="E2141" s="14">
        <v>2</v>
      </c>
      <c r="F2141" s="18">
        <f t="shared" si="100"/>
        <v>10000</v>
      </c>
      <c r="G2141" s="18">
        <f>INDEX(掉落组填表!$S$2:$AQ$2,MATCH(掉落填表!J2141,掉落组填表!$S$3:$AQ$3,0))</f>
        <v>1401003</v>
      </c>
      <c r="H2141" s="18">
        <f t="shared" si="101"/>
        <v>90</v>
      </c>
      <c r="J2141" s="24" t="s">
        <v>392</v>
      </c>
      <c r="K2141" s="18">
        <f>MATCH(J2141,掉落组填表!$S$3:$AQ$3,0)</f>
        <v>2</v>
      </c>
      <c r="L2141" s="18">
        <f>INDEX(掉落组填表!$S$484:$AQ$563,掉落填表!B2141-6000,掉落填表!K2141)</f>
        <v>90</v>
      </c>
      <c r="P2141" s="18">
        <f t="shared" si="99"/>
        <v>60610002</v>
      </c>
      <c r="Q2141" s="18" t="str">
        <f>G2141&amp;"#"&amp;H2141&amp;"#"&amp;VLOOKUP(G2141,章节关卡!$AN$3:$AO$36,2,FALSE)</f>
        <v>1401003#90#14</v>
      </c>
    </row>
    <row r="2142" spans="1:17" ht="17.100000000000001" customHeight="1" x14ac:dyDescent="0.2">
      <c r="A2142" s="14">
        <v>2139</v>
      </c>
      <c r="B2142" s="14">
        <v>6062</v>
      </c>
      <c r="C2142" s="14" t="s">
        <v>3302</v>
      </c>
      <c r="D2142" s="14" t="s">
        <v>968</v>
      </c>
      <c r="E2142" s="14">
        <v>1</v>
      </c>
      <c r="F2142" s="18">
        <f t="shared" si="100"/>
        <v>10000</v>
      </c>
      <c r="G2142" s="18">
        <f>INDEX(掉落组填表!$S$2:$AQ$2,MATCH(掉落填表!J2142,掉落组填表!$S$3:$AQ$3,0))</f>
        <v>1401002</v>
      </c>
      <c r="H2142" s="18">
        <f t="shared" si="101"/>
        <v>337</v>
      </c>
      <c r="J2142" s="24" t="s">
        <v>3062</v>
      </c>
      <c r="K2142" s="18">
        <f>MATCH(J2142,掉落组填表!$S$3:$AQ$3,0)</f>
        <v>1</v>
      </c>
      <c r="L2142" s="18">
        <f>INDEX(掉落组填表!$S$484:$AQ$563,掉落填表!B2142-6000,掉落填表!K2142)</f>
        <v>337</v>
      </c>
      <c r="P2142" s="18">
        <f t="shared" si="99"/>
        <v>60620001</v>
      </c>
      <c r="Q2142" s="18" t="str">
        <f>G2142&amp;"#"&amp;H2142&amp;"#"&amp;VLOOKUP(G2142,章节关卡!$AN$3:$AO$36,2,FALSE)</f>
        <v>1401002#337#14</v>
      </c>
    </row>
    <row r="2143" spans="1:17" s="24" customFormat="1" ht="17.100000000000001" customHeight="1" x14ac:dyDescent="0.2">
      <c r="A2143" s="14">
        <v>2140</v>
      </c>
      <c r="B2143" s="14">
        <v>6062</v>
      </c>
      <c r="C2143" s="14" t="s">
        <v>3303</v>
      </c>
      <c r="D2143" s="14" t="s">
        <v>968</v>
      </c>
      <c r="E2143" s="14">
        <v>2</v>
      </c>
      <c r="F2143" s="18">
        <f t="shared" si="100"/>
        <v>10000</v>
      </c>
      <c r="G2143" s="18">
        <f>INDEX(掉落组填表!$S$2:$AQ$2,MATCH(掉落填表!J2143,掉落组填表!$S$3:$AQ$3,0))</f>
        <v>1401004</v>
      </c>
      <c r="H2143" s="18">
        <f t="shared" si="101"/>
        <v>90</v>
      </c>
      <c r="J2143" s="24" t="s">
        <v>391</v>
      </c>
      <c r="K2143" s="18">
        <f>MATCH(J2143,掉落组填表!$S$3:$AQ$3,0)</f>
        <v>3</v>
      </c>
      <c r="L2143" s="18">
        <f>INDEX(掉落组填表!$S$484:$AQ$563,掉落填表!B2143-6000,掉落填表!K2143)</f>
        <v>90</v>
      </c>
      <c r="P2143" s="18">
        <f t="shared" si="99"/>
        <v>60620002</v>
      </c>
      <c r="Q2143" s="18" t="str">
        <f>G2143&amp;"#"&amp;H2143&amp;"#"&amp;VLOOKUP(G2143,章节关卡!$AN$3:$AO$36,2,FALSE)</f>
        <v>1401004#90#14</v>
      </c>
    </row>
    <row r="2144" spans="1:17" ht="17.100000000000001" customHeight="1" x14ac:dyDescent="0.2">
      <c r="A2144" s="14">
        <v>2141</v>
      </c>
      <c r="B2144" s="14">
        <v>6063</v>
      </c>
      <c r="C2144" s="14" t="s">
        <v>3304</v>
      </c>
      <c r="D2144" s="14" t="s">
        <v>968</v>
      </c>
      <c r="E2144" s="14">
        <v>1</v>
      </c>
      <c r="F2144" s="18">
        <f t="shared" si="100"/>
        <v>10000</v>
      </c>
      <c r="G2144" s="18">
        <f>INDEX(掉落组填表!$S$2:$AQ$2,MATCH(掉落填表!J2144,掉落组填表!$S$3:$AQ$3,0))</f>
        <v>1401002</v>
      </c>
      <c r="H2144" s="18">
        <f t="shared" si="101"/>
        <v>450</v>
      </c>
      <c r="J2144" s="24" t="s">
        <v>3062</v>
      </c>
      <c r="K2144" s="18">
        <f>MATCH(J2144,掉落组填表!$S$3:$AQ$3,0)</f>
        <v>1</v>
      </c>
      <c r="L2144" s="18">
        <f>INDEX(掉落组填表!$S$484:$AQ$563,掉落填表!B2144-6000,掉落填表!K2144)</f>
        <v>450</v>
      </c>
      <c r="P2144" s="18">
        <f t="shared" si="99"/>
        <v>60630001</v>
      </c>
      <c r="Q2144" s="18" t="str">
        <f>G2144&amp;"#"&amp;H2144&amp;"#"&amp;VLOOKUP(G2144,章节关卡!$AN$3:$AO$36,2,FALSE)</f>
        <v>1401002#450#14</v>
      </c>
    </row>
    <row r="2145" spans="1:17" s="24" customFormat="1" ht="17.100000000000001" customHeight="1" x14ac:dyDescent="0.2">
      <c r="A2145" s="14">
        <v>2142</v>
      </c>
      <c r="B2145" s="14">
        <v>6063</v>
      </c>
      <c r="C2145" s="14" t="s">
        <v>3305</v>
      </c>
      <c r="D2145" s="14" t="s">
        <v>968</v>
      </c>
      <c r="E2145" s="14">
        <v>2</v>
      </c>
      <c r="F2145" s="18">
        <f t="shared" si="100"/>
        <v>10000</v>
      </c>
      <c r="G2145" s="18">
        <f>INDEX(掉落组填表!$S$2:$AQ$2,MATCH(掉落填表!J2145,掉落组填表!$S$3:$AQ$3,0))</f>
        <v>1401003</v>
      </c>
      <c r="H2145" s="18">
        <f t="shared" si="101"/>
        <v>120</v>
      </c>
      <c r="J2145" s="24" t="s">
        <v>392</v>
      </c>
      <c r="K2145" s="18">
        <f>MATCH(J2145,掉落组填表!$S$3:$AQ$3,0)</f>
        <v>2</v>
      </c>
      <c r="L2145" s="18">
        <f>INDEX(掉落组填表!$S$484:$AQ$563,掉落填表!B2145-6000,掉落填表!K2145)</f>
        <v>120</v>
      </c>
      <c r="P2145" s="18">
        <f t="shared" si="99"/>
        <v>60630002</v>
      </c>
      <c r="Q2145" s="18" t="str">
        <f>G2145&amp;"#"&amp;H2145&amp;"#"&amp;VLOOKUP(G2145,章节关卡!$AN$3:$AO$36,2,FALSE)</f>
        <v>1401003#120#14</v>
      </c>
    </row>
    <row r="2146" spans="1:17" ht="17.100000000000001" customHeight="1" x14ac:dyDescent="0.2">
      <c r="A2146" s="14">
        <v>2143</v>
      </c>
      <c r="B2146" s="14">
        <v>6064</v>
      </c>
      <c r="C2146" s="14" t="s">
        <v>3306</v>
      </c>
      <c r="D2146" s="14" t="s">
        <v>968</v>
      </c>
      <c r="E2146" s="14">
        <v>1</v>
      </c>
      <c r="F2146" s="18">
        <f t="shared" si="100"/>
        <v>10000</v>
      </c>
      <c r="G2146" s="18">
        <f>INDEX(掉落组填表!$S$2:$AQ$2,MATCH(掉落填表!J2146,掉落组填表!$S$3:$AQ$3,0))</f>
        <v>1401002</v>
      </c>
      <c r="H2146" s="18">
        <f t="shared" si="101"/>
        <v>450</v>
      </c>
      <c r="J2146" s="24" t="s">
        <v>3062</v>
      </c>
      <c r="K2146" s="18">
        <f>MATCH(J2146,掉落组填表!$S$3:$AQ$3,0)</f>
        <v>1</v>
      </c>
      <c r="L2146" s="18">
        <f>INDEX(掉落组填表!$S$484:$AQ$563,掉落填表!B2146-6000,掉落填表!K2146)</f>
        <v>450</v>
      </c>
      <c r="P2146" s="18">
        <f t="shared" si="99"/>
        <v>60640001</v>
      </c>
      <c r="Q2146" s="18" t="str">
        <f>G2146&amp;"#"&amp;H2146&amp;"#"&amp;VLOOKUP(G2146,章节关卡!$AN$3:$AO$36,2,FALSE)</f>
        <v>1401002#450#14</v>
      </c>
    </row>
    <row r="2147" spans="1:17" s="24" customFormat="1" ht="17.100000000000001" customHeight="1" x14ac:dyDescent="0.2">
      <c r="A2147" s="14">
        <v>2144</v>
      </c>
      <c r="B2147" s="14">
        <v>6064</v>
      </c>
      <c r="C2147" s="14" t="s">
        <v>3307</v>
      </c>
      <c r="D2147" s="14" t="s">
        <v>968</v>
      </c>
      <c r="E2147" s="14">
        <v>2</v>
      </c>
      <c r="F2147" s="18">
        <f t="shared" si="100"/>
        <v>10000</v>
      </c>
      <c r="G2147" s="18">
        <f>INDEX(掉落组填表!$S$2:$AQ$2,MATCH(掉落填表!J2147,掉落组填表!$S$3:$AQ$3,0))</f>
        <v>1401004</v>
      </c>
      <c r="H2147" s="18">
        <f t="shared" si="101"/>
        <v>120</v>
      </c>
      <c r="J2147" s="24" t="s">
        <v>391</v>
      </c>
      <c r="K2147" s="18">
        <f>MATCH(J2147,掉落组填表!$S$3:$AQ$3,0)</f>
        <v>3</v>
      </c>
      <c r="L2147" s="18">
        <f>INDEX(掉落组填表!$S$484:$AQ$563,掉落填表!B2147-6000,掉落填表!K2147)</f>
        <v>120</v>
      </c>
      <c r="P2147" s="18">
        <f t="shared" si="99"/>
        <v>60640002</v>
      </c>
      <c r="Q2147" s="18" t="str">
        <f>G2147&amp;"#"&amp;H2147&amp;"#"&amp;VLOOKUP(G2147,章节关卡!$AN$3:$AO$36,2,FALSE)</f>
        <v>1401004#120#14</v>
      </c>
    </row>
    <row r="2148" spans="1:17" ht="17.100000000000001" customHeight="1" x14ac:dyDescent="0.2">
      <c r="A2148" s="14">
        <v>2145</v>
      </c>
      <c r="B2148" s="14">
        <v>6065</v>
      </c>
      <c r="C2148" s="14" t="s">
        <v>3308</v>
      </c>
      <c r="D2148" s="14" t="s">
        <v>968</v>
      </c>
      <c r="E2148" s="14">
        <v>1</v>
      </c>
      <c r="F2148" s="18">
        <f t="shared" si="100"/>
        <v>10000</v>
      </c>
      <c r="G2148" s="18">
        <f>INDEX(掉落组填表!$S$2:$AQ$2,MATCH(掉落填表!J2148,掉落组填表!$S$3:$AQ$3,0))</f>
        <v>1401002</v>
      </c>
      <c r="H2148" s="18">
        <f t="shared" si="101"/>
        <v>450</v>
      </c>
      <c r="J2148" s="24" t="s">
        <v>3062</v>
      </c>
      <c r="K2148" s="18">
        <f>MATCH(J2148,掉落组填表!$S$3:$AQ$3,0)</f>
        <v>1</v>
      </c>
      <c r="L2148" s="18">
        <f>INDEX(掉落组填表!$S$484:$AQ$563,掉落填表!B2148-6000,掉落填表!K2148)</f>
        <v>450</v>
      </c>
      <c r="P2148" s="18">
        <f t="shared" si="99"/>
        <v>60650001</v>
      </c>
      <c r="Q2148" s="18" t="str">
        <f>G2148&amp;"#"&amp;H2148&amp;"#"&amp;VLOOKUP(G2148,章节关卡!$AN$3:$AO$36,2,FALSE)</f>
        <v>1401002#450#14</v>
      </c>
    </row>
    <row r="2149" spans="1:17" s="24" customFormat="1" ht="17.100000000000001" customHeight="1" x14ac:dyDescent="0.2">
      <c r="A2149" s="14">
        <v>2146</v>
      </c>
      <c r="B2149" s="14">
        <v>6065</v>
      </c>
      <c r="C2149" s="14" t="s">
        <v>3309</v>
      </c>
      <c r="D2149" s="14" t="s">
        <v>968</v>
      </c>
      <c r="E2149" s="14">
        <v>2</v>
      </c>
      <c r="F2149" s="18">
        <f t="shared" si="100"/>
        <v>10000</v>
      </c>
      <c r="G2149" s="18">
        <f>INDEX(掉落组填表!$S$2:$AQ$2,MATCH(掉落填表!J2149,掉落组填表!$S$3:$AQ$3,0))</f>
        <v>1401003</v>
      </c>
      <c r="H2149" s="18">
        <f t="shared" si="101"/>
        <v>120</v>
      </c>
      <c r="J2149" s="24" t="s">
        <v>392</v>
      </c>
      <c r="K2149" s="18">
        <f>MATCH(J2149,掉落组填表!$S$3:$AQ$3,0)</f>
        <v>2</v>
      </c>
      <c r="L2149" s="18">
        <f>INDEX(掉落组填表!$S$484:$AQ$563,掉落填表!B2149-6000,掉落填表!K2149)</f>
        <v>120</v>
      </c>
      <c r="P2149" s="18">
        <f t="shared" si="99"/>
        <v>60650002</v>
      </c>
      <c r="Q2149" s="18" t="str">
        <f>G2149&amp;"#"&amp;H2149&amp;"#"&amp;VLOOKUP(G2149,章节关卡!$AN$3:$AO$36,2,FALSE)</f>
        <v>1401003#120#14</v>
      </c>
    </row>
    <row r="2150" spans="1:17" ht="17.100000000000001" customHeight="1" x14ac:dyDescent="0.2">
      <c r="A2150" s="14">
        <v>2147</v>
      </c>
      <c r="B2150" s="14">
        <v>6066</v>
      </c>
      <c r="C2150" s="14" t="s">
        <v>3310</v>
      </c>
      <c r="D2150" s="14" t="s">
        <v>968</v>
      </c>
      <c r="E2150" s="14">
        <v>1</v>
      </c>
      <c r="F2150" s="18">
        <f t="shared" si="100"/>
        <v>10000</v>
      </c>
      <c r="G2150" s="18">
        <f>INDEX(掉落组填表!$S$2:$AQ$2,MATCH(掉落填表!J2150,掉落组填表!$S$3:$AQ$3,0))</f>
        <v>1401002</v>
      </c>
      <c r="H2150" s="18">
        <f t="shared" si="101"/>
        <v>450</v>
      </c>
      <c r="J2150" s="24" t="s">
        <v>3062</v>
      </c>
      <c r="K2150" s="18">
        <f>MATCH(J2150,掉落组填表!$S$3:$AQ$3,0)</f>
        <v>1</v>
      </c>
      <c r="L2150" s="18">
        <f>INDEX(掉落组填表!$S$484:$AQ$563,掉落填表!B2150-6000,掉落填表!K2150)</f>
        <v>450</v>
      </c>
      <c r="P2150" s="18">
        <f t="shared" si="99"/>
        <v>60660001</v>
      </c>
      <c r="Q2150" s="18" t="str">
        <f>G2150&amp;"#"&amp;H2150&amp;"#"&amp;VLOOKUP(G2150,章节关卡!$AN$3:$AO$36,2,FALSE)</f>
        <v>1401002#450#14</v>
      </c>
    </row>
    <row r="2151" spans="1:17" s="24" customFormat="1" ht="17.100000000000001" customHeight="1" x14ac:dyDescent="0.2">
      <c r="A2151" s="14">
        <v>2148</v>
      </c>
      <c r="B2151" s="14">
        <v>6066</v>
      </c>
      <c r="C2151" s="14" t="s">
        <v>3311</v>
      </c>
      <c r="D2151" s="14" t="s">
        <v>968</v>
      </c>
      <c r="E2151" s="14">
        <v>2</v>
      </c>
      <c r="F2151" s="18">
        <f t="shared" si="100"/>
        <v>10000</v>
      </c>
      <c r="G2151" s="18">
        <f>INDEX(掉落组填表!$S$2:$AQ$2,MATCH(掉落填表!J2151,掉落组填表!$S$3:$AQ$3,0))</f>
        <v>1401004</v>
      </c>
      <c r="H2151" s="18">
        <f t="shared" si="101"/>
        <v>120</v>
      </c>
      <c r="J2151" s="24" t="s">
        <v>391</v>
      </c>
      <c r="K2151" s="18">
        <f>MATCH(J2151,掉落组填表!$S$3:$AQ$3,0)</f>
        <v>3</v>
      </c>
      <c r="L2151" s="18">
        <f>INDEX(掉落组填表!$S$484:$AQ$563,掉落填表!B2151-6000,掉落填表!K2151)</f>
        <v>120</v>
      </c>
      <c r="P2151" s="18">
        <f t="shared" si="99"/>
        <v>60660002</v>
      </c>
      <c r="Q2151" s="18" t="str">
        <f>G2151&amp;"#"&amp;H2151&amp;"#"&amp;VLOOKUP(G2151,章节关卡!$AN$3:$AO$36,2,FALSE)</f>
        <v>1401004#120#14</v>
      </c>
    </row>
    <row r="2152" spans="1:17" ht="17.100000000000001" customHeight="1" x14ac:dyDescent="0.2">
      <c r="A2152" s="14">
        <v>2149</v>
      </c>
      <c r="B2152" s="14">
        <v>6067</v>
      </c>
      <c r="C2152" s="14" t="s">
        <v>3312</v>
      </c>
      <c r="D2152" s="14" t="s">
        <v>968</v>
      </c>
      <c r="E2152" s="14">
        <v>1</v>
      </c>
      <c r="F2152" s="18">
        <f t="shared" si="100"/>
        <v>10000</v>
      </c>
      <c r="G2152" s="18">
        <f>INDEX(掉落组填表!$S$2:$AQ$2,MATCH(掉落填表!J2152,掉落组填表!$S$3:$AQ$3,0))</f>
        <v>1401002</v>
      </c>
      <c r="H2152" s="18">
        <f t="shared" si="101"/>
        <v>450</v>
      </c>
      <c r="J2152" s="24" t="s">
        <v>3062</v>
      </c>
      <c r="K2152" s="18">
        <f>MATCH(J2152,掉落组填表!$S$3:$AQ$3,0)</f>
        <v>1</v>
      </c>
      <c r="L2152" s="18">
        <f>INDEX(掉落组填表!$S$484:$AQ$563,掉落填表!B2152-6000,掉落填表!K2152)</f>
        <v>450</v>
      </c>
      <c r="P2152" s="18">
        <f t="shared" si="99"/>
        <v>60670001</v>
      </c>
      <c r="Q2152" s="18" t="str">
        <f>G2152&amp;"#"&amp;H2152&amp;"#"&amp;VLOOKUP(G2152,章节关卡!$AN$3:$AO$36,2,FALSE)</f>
        <v>1401002#450#14</v>
      </c>
    </row>
    <row r="2153" spans="1:17" s="24" customFormat="1" ht="17.100000000000001" customHeight="1" x14ac:dyDescent="0.2">
      <c r="A2153" s="14">
        <v>2150</v>
      </c>
      <c r="B2153" s="14">
        <v>6067</v>
      </c>
      <c r="C2153" s="14" t="s">
        <v>3313</v>
      </c>
      <c r="D2153" s="14" t="s">
        <v>968</v>
      </c>
      <c r="E2153" s="14">
        <v>2</v>
      </c>
      <c r="F2153" s="18">
        <f t="shared" si="100"/>
        <v>10000</v>
      </c>
      <c r="G2153" s="18">
        <f>INDEX(掉落组填表!$S$2:$AQ$2,MATCH(掉落填表!J2153,掉落组填表!$S$3:$AQ$3,0))</f>
        <v>1401003</v>
      </c>
      <c r="H2153" s="18">
        <f t="shared" si="101"/>
        <v>120</v>
      </c>
      <c r="J2153" s="24" t="s">
        <v>392</v>
      </c>
      <c r="K2153" s="18">
        <f>MATCH(J2153,掉落组填表!$S$3:$AQ$3,0)</f>
        <v>2</v>
      </c>
      <c r="L2153" s="18">
        <f>INDEX(掉落组填表!$S$484:$AQ$563,掉落填表!B2153-6000,掉落填表!K2153)</f>
        <v>120</v>
      </c>
      <c r="P2153" s="18">
        <f t="shared" si="99"/>
        <v>60670002</v>
      </c>
      <c r="Q2153" s="18" t="str">
        <f>G2153&amp;"#"&amp;H2153&amp;"#"&amp;VLOOKUP(G2153,章节关卡!$AN$3:$AO$36,2,FALSE)</f>
        <v>1401003#120#14</v>
      </c>
    </row>
    <row r="2154" spans="1:17" ht="17.100000000000001" customHeight="1" x14ac:dyDescent="0.2">
      <c r="A2154" s="14">
        <v>2151</v>
      </c>
      <c r="B2154" s="14">
        <v>6068</v>
      </c>
      <c r="C2154" s="14" t="s">
        <v>3314</v>
      </c>
      <c r="D2154" s="14" t="s">
        <v>968</v>
      </c>
      <c r="E2154" s="14">
        <v>1</v>
      </c>
      <c r="F2154" s="18">
        <f t="shared" si="100"/>
        <v>10000</v>
      </c>
      <c r="G2154" s="18">
        <f>INDEX(掉落组填表!$S$2:$AQ$2,MATCH(掉落填表!J2154,掉落组填表!$S$3:$AQ$3,0))</f>
        <v>1401002</v>
      </c>
      <c r="H2154" s="18">
        <f t="shared" si="101"/>
        <v>450</v>
      </c>
      <c r="J2154" s="24" t="s">
        <v>3062</v>
      </c>
      <c r="K2154" s="18">
        <f>MATCH(J2154,掉落组填表!$S$3:$AQ$3,0)</f>
        <v>1</v>
      </c>
      <c r="L2154" s="18">
        <f>INDEX(掉落组填表!$S$484:$AQ$563,掉落填表!B2154-6000,掉落填表!K2154)</f>
        <v>450</v>
      </c>
      <c r="P2154" s="18">
        <f t="shared" si="99"/>
        <v>60680001</v>
      </c>
      <c r="Q2154" s="18" t="str">
        <f>G2154&amp;"#"&amp;H2154&amp;"#"&amp;VLOOKUP(G2154,章节关卡!$AN$3:$AO$36,2,FALSE)</f>
        <v>1401002#450#14</v>
      </c>
    </row>
    <row r="2155" spans="1:17" s="24" customFormat="1" ht="17.100000000000001" customHeight="1" x14ac:dyDescent="0.2">
      <c r="A2155" s="14">
        <v>2152</v>
      </c>
      <c r="B2155" s="14">
        <v>6068</v>
      </c>
      <c r="C2155" s="14" t="s">
        <v>3315</v>
      </c>
      <c r="D2155" s="14" t="s">
        <v>968</v>
      </c>
      <c r="E2155" s="14">
        <v>2</v>
      </c>
      <c r="F2155" s="18">
        <f t="shared" si="100"/>
        <v>10000</v>
      </c>
      <c r="G2155" s="18">
        <f>INDEX(掉落组填表!$S$2:$AQ$2,MATCH(掉落填表!J2155,掉落组填表!$S$3:$AQ$3,0))</f>
        <v>1401004</v>
      </c>
      <c r="H2155" s="18">
        <f t="shared" si="101"/>
        <v>120</v>
      </c>
      <c r="J2155" s="24" t="s">
        <v>391</v>
      </c>
      <c r="K2155" s="18">
        <f>MATCH(J2155,掉落组填表!$S$3:$AQ$3,0)</f>
        <v>3</v>
      </c>
      <c r="L2155" s="18">
        <f>INDEX(掉落组填表!$S$484:$AQ$563,掉落填表!B2155-6000,掉落填表!K2155)</f>
        <v>120</v>
      </c>
      <c r="P2155" s="18">
        <f t="shared" si="99"/>
        <v>60680002</v>
      </c>
      <c r="Q2155" s="18" t="str">
        <f>G2155&amp;"#"&amp;H2155&amp;"#"&amp;VLOOKUP(G2155,章节关卡!$AN$3:$AO$36,2,FALSE)</f>
        <v>1401004#120#14</v>
      </c>
    </row>
    <row r="2156" spans="1:17" ht="17.100000000000001" customHeight="1" x14ac:dyDescent="0.2">
      <c r="A2156" s="14">
        <v>2153</v>
      </c>
      <c r="B2156" s="14">
        <v>6069</v>
      </c>
      <c r="C2156" s="14" t="s">
        <v>3316</v>
      </c>
      <c r="D2156" s="14" t="s">
        <v>968</v>
      </c>
      <c r="E2156" s="14">
        <v>1</v>
      </c>
      <c r="F2156" s="18">
        <f t="shared" si="100"/>
        <v>10000</v>
      </c>
      <c r="G2156" s="18">
        <f>INDEX(掉落组填表!$S$2:$AQ$2,MATCH(掉落填表!J2156,掉落组填表!$S$3:$AQ$3,0))</f>
        <v>1401002</v>
      </c>
      <c r="H2156" s="18">
        <f t="shared" si="101"/>
        <v>375</v>
      </c>
      <c r="J2156" s="24" t="s">
        <v>3062</v>
      </c>
      <c r="K2156" s="18">
        <f>MATCH(J2156,掉落组填表!$S$3:$AQ$3,0)</f>
        <v>1</v>
      </c>
      <c r="L2156" s="18">
        <f>INDEX(掉落组填表!$S$484:$AQ$563,掉落填表!B2156-6000,掉落填表!K2156)</f>
        <v>375</v>
      </c>
      <c r="P2156" s="18">
        <f t="shared" si="99"/>
        <v>60690001</v>
      </c>
      <c r="Q2156" s="18" t="str">
        <f>G2156&amp;"#"&amp;H2156&amp;"#"&amp;VLOOKUP(G2156,章节关卡!$AN$3:$AO$36,2,FALSE)</f>
        <v>1401002#375#14</v>
      </c>
    </row>
    <row r="2157" spans="1:17" s="24" customFormat="1" ht="17.100000000000001" customHeight="1" x14ac:dyDescent="0.2">
      <c r="A2157" s="14">
        <v>2154</v>
      </c>
      <c r="B2157" s="14">
        <v>6069</v>
      </c>
      <c r="C2157" s="14" t="s">
        <v>3317</v>
      </c>
      <c r="D2157" s="14" t="s">
        <v>968</v>
      </c>
      <c r="E2157" s="14">
        <v>2</v>
      </c>
      <c r="F2157" s="18">
        <f t="shared" si="100"/>
        <v>10000</v>
      </c>
      <c r="G2157" s="18">
        <f>INDEX(掉落组填表!$S$2:$AQ$2,MATCH(掉落填表!J2157,掉落组填表!$S$3:$AQ$3,0))</f>
        <v>1401003</v>
      </c>
      <c r="H2157" s="18">
        <f t="shared" si="101"/>
        <v>90</v>
      </c>
      <c r="J2157" s="24" t="s">
        <v>392</v>
      </c>
      <c r="K2157" s="18">
        <f>MATCH(J2157,掉落组填表!$S$3:$AQ$3,0)</f>
        <v>2</v>
      </c>
      <c r="L2157" s="18">
        <f>INDEX(掉落组填表!$S$484:$AQ$563,掉落填表!B2157-6000,掉落填表!K2157)</f>
        <v>90</v>
      </c>
      <c r="P2157" s="18">
        <f t="shared" si="99"/>
        <v>60690002</v>
      </c>
      <c r="Q2157" s="18" t="str">
        <f>G2157&amp;"#"&amp;H2157&amp;"#"&amp;VLOOKUP(G2157,章节关卡!$AN$3:$AO$36,2,FALSE)</f>
        <v>1401003#90#14</v>
      </c>
    </row>
    <row r="2158" spans="1:17" ht="17.100000000000001" customHeight="1" x14ac:dyDescent="0.2">
      <c r="A2158" s="14">
        <v>2155</v>
      </c>
      <c r="B2158" s="14">
        <v>6070</v>
      </c>
      <c r="C2158" s="14" t="s">
        <v>3318</v>
      </c>
      <c r="D2158" s="14" t="s">
        <v>968</v>
      </c>
      <c r="E2158" s="14">
        <v>1</v>
      </c>
      <c r="F2158" s="18">
        <f t="shared" si="100"/>
        <v>10000</v>
      </c>
      <c r="G2158" s="18">
        <f>INDEX(掉落组填表!$S$2:$AQ$2,MATCH(掉落填表!J2158,掉落组填表!$S$3:$AQ$3,0))</f>
        <v>1401002</v>
      </c>
      <c r="H2158" s="18">
        <f t="shared" si="101"/>
        <v>375</v>
      </c>
      <c r="J2158" s="24" t="s">
        <v>3062</v>
      </c>
      <c r="K2158" s="18">
        <f>MATCH(J2158,掉落组填表!$S$3:$AQ$3,0)</f>
        <v>1</v>
      </c>
      <c r="L2158" s="18">
        <f>INDEX(掉落组填表!$S$484:$AQ$563,掉落填表!B2158-6000,掉落填表!K2158)</f>
        <v>375</v>
      </c>
      <c r="P2158" s="18">
        <f t="shared" si="99"/>
        <v>60700001</v>
      </c>
      <c r="Q2158" s="18" t="str">
        <f>G2158&amp;"#"&amp;H2158&amp;"#"&amp;VLOOKUP(G2158,章节关卡!$AN$3:$AO$36,2,FALSE)</f>
        <v>1401002#375#14</v>
      </c>
    </row>
    <row r="2159" spans="1:17" s="24" customFormat="1" ht="17.100000000000001" customHeight="1" x14ac:dyDescent="0.2">
      <c r="A2159" s="14">
        <v>2156</v>
      </c>
      <c r="B2159" s="14">
        <v>6070</v>
      </c>
      <c r="C2159" s="14" t="s">
        <v>3319</v>
      </c>
      <c r="D2159" s="14" t="s">
        <v>968</v>
      </c>
      <c r="E2159" s="14">
        <v>2</v>
      </c>
      <c r="F2159" s="18">
        <f t="shared" si="100"/>
        <v>10000</v>
      </c>
      <c r="G2159" s="18">
        <f>INDEX(掉落组填表!$S$2:$AQ$2,MATCH(掉落填表!J2159,掉落组填表!$S$3:$AQ$3,0))</f>
        <v>1401004</v>
      </c>
      <c r="H2159" s="18">
        <f t="shared" si="101"/>
        <v>90</v>
      </c>
      <c r="J2159" s="24" t="s">
        <v>391</v>
      </c>
      <c r="K2159" s="18">
        <f>MATCH(J2159,掉落组填表!$S$3:$AQ$3,0)</f>
        <v>3</v>
      </c>
      <c r="L2159" s="18">
        <f>INDEX(掉落组填表!$S$484:$AQ$563,掉落填表!B2159-6000,掉落填表!K2159)</f>
        <v>90</v>
      </c>
      <c r="P2159" s="18">
        <f t="shared" si="99"/>
        <v>60700002</v>
      </c>
      <c r="Q2159" s="18" t="str">
        <f>G2159&amp;"#"&amp;H2159&amp;"#"&amp;VLOOKUP(G2159,章节关卡!$AN$3:$AO$36,2,FALSE)</f>
        <v>1401004#90#14</v>
      </c>
    </row>
    <row r="2160" spans="1:17" ht="17.100000000000001" customHeight="1" x14ac:dyDescent="0.2">
      <c r="A2160" s="14">
        <v>2157</v>
      </c>
      <c r="B2160" s="14">
        <v>6071</v>
      </c>
      <c r="C2160" s="14" t="s">
        <v>3320</v>
      </c>
      <c r="D2160" s="14" t="s">
        <v>968</v>
      </c>
      <c r="E2160" s="14">
        <v>1</v>
      </c>
      <c r="F2160" s="18">
        <f t="shared" si="100"/>
        <v>10000</v>
      </c>
      <c r="G2160" s="18">
        <f>INDEX(掉落组填表!$S$2:$AQ$2,MATCH(掉落填表!J2160,掉落组填表!$S$3:$AQ$3,0))</f>
        <v>1401002</v>
      </c>
      <c r="H2160" s="18">
        <f t="shared" si="101"/>
        <v>375</v>
      </c>
      <c r="J2160" s="24" t="s">
        <v>3062</v>
      </c>
      <c r="K2160" s="18">
        <f>MATCH(J2160,掉落组填表!$S$3:$AQ$3,0)</f>
        <v>1</v>
      </c>
      <c r="L2160" s="18">
        <f>INDEX(掉落组填表!$S$484:$AQ$563,掉落填表!B2160-6000,掉落填表!K2160)</f>
        <v>375</v>
      </c>
      <c r="P2160" s="18">
        <f t="shared" si="99"/>
        <v>60710001</v>
      </c>
      <c r="Q2160" s="18" t="str">
        <f>G2160&amp;"#"&amp;H2160&amp;"#"&amp;VLOOKUP(G2160,章节关卡!$AN$3:$AO$36,2,FALSE)</f>
        <v>1401002#375#14</v>
      </c>
    </row>
    <row r="2161" spans="1:17" s="24" customFormat="1" ht="17.100000000000001" customHeight="1" x14ac:dyDescent="0.2">
      <c r="A2161" s="14">
        <v>2158</v>
      </c>
      <c r="B2161" s="14">
        <v>6071</v>
      </c>
      <c r="C2161" s="14" t="s">
        <v>3321</v>
      </c>
      <c r="D2161" s="14" t="s">
        <v>968</v>
      </c>
      <c r="E2161" s="14">
        <v>2</v>
      </c>
      <c r="F2161" s="18">
        <f t="shared" si="100"/>
        <v>10000</v>
      </c>
      <c r="G2161" s="18">
        <f>INDEX(掉落组填表!$S$2:$AQ$2,MATCH(掉落填表!J2161,掉落组填表!$S$3:$AQ$3,0))</f>
        <v>1401003</v>
      </c>
      <c r="H2161" s="18">
        <f t="shared" si="101"/>
        <v>90</v>
      </c>
      <c r="J2161" s="24" t="s">
        <v>392</v>
      </c>
      <c r="K2161" s="18">
        <f>MATCH(J2161,掉落组填表!$S$3:$AQ$3,0)</f>
        <v>2</v>
      </c>
      <c r="L2161" s="18">
        <f>INDEX(掉落组填表!$S$484:$AQ$563,掉落填表!B2161-6000,掉落填表!K2161)</f>
        <v>90</v>
      </c>
      <c r="P2161" s="18">
        <f t="shared" si="99"/>
        <v>60710002</v>
      </c>
      <c r="Q2161" s="18" t="str">
        <f>G2161&amp;"#"&amp;H2161&amp;"#"&amp;VLOOKUP(G2161,章节关卡!$AN$3:$AO$36,2,FALSE)</f>
        <v>1401003#90#14</v>
      </c>
    </row>
    <row r="2162" spans="1:17" ht="17.100000000000001" customHeight="1" x14ac:dyDescent="0.2">
      <c r="A2162" s="14">
        <v>2159</v>
      </c>
      <c r="B2162" s="14">
        <v>6072</v>
      </c>
      <c r="C2162" s="14" t="s">
        <v>3322</v>
      </c>
      <c r="D2162" s="14" t="s">
        <v>968</v>
      </c>
      <c r="E2162" s="14">
        <v>1</v>
      </c>
      <c r="F2162" s="18">
        <f t="shared" si="100"/>
        <v>10000</v>
      </c>
      <c r="G2162" s="18">
        <f>INDEX(掉落组填表!$S$2:$AQ$2,MATCH(掉落填表!J2162,掉落组填表!$S$3:$AQ$3,0))</f>
        <v>1401002</v>
      </c>
      <c r="H2162" s="18">
        <f t="shared" si="101"/>
        <v>375</v>
      </c>
      <c r="J2162" s="24" t="s">
        <v>3062</v>
      </c>
      <c r="K2162" s="18">
        <f>MATCH(J2162,掉落组填表!$S$3:$AQ$3,0)</f>
        <v>1</v>
      </c>
      <c r="L2162" s="18">
        <f>INDEX(掉落组填表!$S$484:$AQ$563,掉落填表!B2162-6000,掉落填表!K2162)</f>
        <v>375</v>
      </c>
      <c r="P2162" s="18">
        <f t="shared" si="99"/>
        <v>60720001</v>
      </c>
      <c r="Q2162" s="18" t="str">
        <f>G2162&amp;"#"&amp;H2162&amp;"#"&amp;VLOOKUP(G2162,章节关卡!$AN$3:$AO$36,2,FALSE)</f>
        <v>1401002#375#14</v>
      </c>
    </row>
    <row r="2163" spans="1:17" s="24" customFormat="1" ht="17.100000000000001" customHeight="1" x14ac:dyDescent="0.2">
      <c r="A2163" s="14">
        <v>2160</v>
      </c>
      <c r="B2163" s="14">
        <v>6072</v>
      </c>
      <c r="C2163" s="14" t="s">
        <v>3323</v>
      </c>
      <c r="D2163" s="14" t="s">
        <v>968</v>
      </c>
      <c r="E2163" s="14">
        <v>2</v>
      </c>
      <c r="F2163" s="18">
        <f t="shared" si="100"/>
        <v>10000</v>
      </c>
      <c r="G2163" s="18">
        <f>INDEX(掉落组填表!$S$2:$AQ$2,MATCH(掉落填表!J2163,掉落组填表!$S$3:$AQ$3,0))</f>
        <v>1401004</v>
      </c>
      <c r="H2163" s="18">
        <f t="shared" si="101"/>
        <v>90</v>
      </c>
      <c r="J2163" s="24" t="s">
        <v>391</v>
      </c>
      <c r="K2163" s="18">
        <f>MATCH(J2163,掉落组填表!$S$3:$AQ$3,0)</f>
        <v>3</v>
      </c>
      <c r="L2163" s="18">
        <f>INDEX(掉落组填表!$S$484:$AQ$563,掉落填表!B2163-6000,掉落填表!K2163)</f>
        <v>90</v>
      </c>
      <c r="P2163" s="18">
        <f t="shared" si="99"/>
        <v>60720002</v>
      </c>
      <c r="Q2163" s="18" t="str">
        <f>G2163&amp;"#"&amp;H2163&amp;"#"&amp;VLOOKUP(G2163,章节关卡!$AN$3:$AO$36,2,FALSE)</f>
        <v>1401004#90#14</v>
      </c>
    </row>
    <row r="2164" spans="1:17" ht="17.100000000000001" customHeight="1" x14ac:dyDescent="0.2">
      <c r="A2164" s="14">
        <v>2161</v>
      </c>
      <c r="B2164" s="14">
        <v>6073</v>
      </c>
      <c r="C2164" s="14" t="s">
        <v>3324</v>
      </c>
      <c r="D2164" s="14" t="s">
        <v>968</v>
      </c>
      <c r="E2164" s="14">
        <v>1</v>
      </c>
      <c r="F2164" s="18">
        <f t="shared" si="100"/>
        <v>10000</v>
      </c>
      <c r="G2164" s="18">
        <f>INDEX(掉落组填表!$S$2:$AQ$2,MATCH(掉落填表!J2164,掉落组填表!$S$3:$AQ$3,0))</f>
        <v>1401002</v>
      </c>
      <c r="H2164" s="18">
        <f t="shared" si="101"/>
        <v>375</v>
      </c>
      <c r="J2164" s="24" t="s">
        <v>3062</v>
      </c>
      <c r="K2164" s="18">
        <f>MATCH(J2164,掉落组填表!$S$3:$AQ$3,0)</f>
        <v>1</v>
      </c>
      <c r="L2164" s="18">
        <f>INDEX(掉落组填表!$S$484:$AQ$563,掉落填表!B2164-6000,掉落填表!K2164)</f>
        <v>375</v>
      </c>
      <c r="P2164" s="18">
        <f t="shared" si="99"/>
        <v>60730001</v>
      </c>
      <c r="Q2164" s="18" t="str">
        <f>G2164&amp;"#"&amp;H2164&amp;"#"&amp;VLOOKUP(G2164,章节关卡!$AN$3:$AO$36,2,FALSE)</f>
        <v>1401002#375#14</v>
      </c>
    </row>
    <row r="2165" spans="1:17" s="24" customFormat="1" ht="17.100000000000001" customHeight="1" x14ac:dyDescent="0.2">
      <c r="A2165" s="14">
        <v>2162</v>
      </c>
      <c r="B2165" s="14">
        <v>6073</v>
      </c>
      <c r="C2165" s="14" t="s">
        <v>3325</v>
      </c>
      <c r="D2165" s="14" t="s">
        <v>968</v>
      </c>
      <c r="E2165" s="14">
        <v>2</v>
      </c>
      <c r="F2165" s="18">
        <f t="shared" si="100"/>
        <v>10000</v>
      </c>
      <c r="G2165" s="18">
        <f>INDEX(掉落组填表!$S$2:$AQ$2,MATCH(掉落填表!J2165,掉落组填表!$S$3:$AQ$3,0))</f>
        <v>1401003</v>
      </c>
      <c r="H2165" s="18">
        <f t="shared" si="101"/>
        <v>90</v>
      </c>
      <c r="J2165" s="24" t="s">
        <v>392</v>
      </c>
      <c r="K2165" s="18">
        <f>MATCH(J2165,掉落组填表!$S$3:$AQ$3,0)</f>
        <v>2</v>
      </c>
      <c r="L2165" s="18">
        <f>INDEX(掉落组填表!$S$484:$AQ$563,掉落填表!B2165-6000,掉落填表!K2165)</f>
        <v>90</v>
      </c>
      <c r="P2165" s="18">
        <f t="shared" si="99"/>
        <v>60730002</v>
      </c>
      <c r="Q2165" s="18" t="str">
        <f>G2165&amp;"#"&amp;H2165&amp;"#"&amp;VLOOKUP(G2165,章节关卡!$AN$3:$AO$36,2,FALSE)</f>
        <v>1401003#90#14</v>
      </c>
    </row>
    <row r="2166" spans="1:17" ht="17.100000000000001" customHeight="1" x14ac:dyDescent="0.2">
      <c r="A2166" s="14">
        <v>2163</v>
      </c>
      <c r="B2166" s="14">
        <v>6074</v>
      </c>
      <c r="C2166" s="14" t="s">
        <v>3326</v>
      </c>
      <c r="D2166" s="14" t="s">
        <v>968</v>
      </c>
      <c r="E2166" s="14">
        <v>1</v>
      </c>
      <c r="F2166" s="18">
        <f t="shared" si="100"/>
        <v>10000</v>
      </c>
      <c r="G2166" s="18">
        <f>INDEX(掉落组填表!$S$2:$AQ$2,MATCH(掉落填表!J2166,掉落组填表!$S$3:$AQ$3,0))</f>
        <v>1401002</v>
      </c>
      <c r="H2166" s="18">
        <f t="shared" si="101"/>
        <v>375</v>
      </c>
      <c r="J2166" s="24" t="s">
        <v>3062</v>
      </c>
      <c r="K2166" s="18">
        <f>MATCH(J2166,掉落组填表!$S$3:$AQ$3,0)</f>
        <v>1</v>
      </c>
      <c r="L2166" s="18">
        <f>INDEX(掉落组填表!$S$484:$AQ$563,掉落填表!B2166-6000,掉落填表!K2166)</f>
        <v>375</v>
      </c>
      <c r="P2166" s="18">
        <f t="shared" si="99"/>
        <v>60740001</v>
      </c>
      <c r="Q2166" s="18" t="str">
        <f>G2166&amp;"#"&amp;H2166&amp;"#"&amp;VLOOKUP(G2166,章节关卡!$AN$3:$AO$36,2,FALSE)</f>
        <v>1401002#375#14</v>
      </c>
    </row>
    <row r="2167" spans="1:17" s="24" customFormat="1" ht="17.100000000000001" customHeight="1" x14ac:dyDescent="0.2">
      <c r="A2167" s="14">
        <v>2164</v>
      </c>
      <c r="B2167" s="14">
        <v>6074</v>
      </c>
      <c r="C2167" s="14" t="s">
        <v>3327</v>
      </c>
      <c r="D2167" s="14" t="s">
        <v>968</v>
      </c>
      <c r="E2167" s="14">
        <v>2</v>
      </c>
      <c r="F2167" s="18">
        <f t="shared" si="100"/>
        <v>10000</v>
      </c>
      <c r="G2167" s="18">
        <f>INDEX(掉落组填表!$S$2:$AQ$2,MATCH(掉落填表!J2167,掉落组填表!$S$3:$AQ$3,0))</f>
        <v>1401004</v>
      </c>
      <c r="H2167" s="18">
        <f t="shared" si="101"/>
        <v>90</v>
      </c>
      <c r="J2167" s="24" t="s">
        <v>391</v>
      </c>
      <c r="K2167" s="18">
        <f>MATCH(J2167,掉落组填表!$S$3:$AQ$3,0)</f>
        <v>3</v>
      </c>
      <c r="L2167" s="18">
        <f>INDEX(掉落组填表!$S$484:$AQ$563,掉落填表!B2167-6000,掉落填表!K2167)</f>
        <v>90</v>
      </c>
      <c r="P2167" s="18">
        <f t="shared" si="99"/>
        <v>60740002</v>
      </c>
      <c r="Q2167" s="18" t="str">
        <f>G2167&amp;"#"&amp;H2167&amp;"#"&amp;VLOOKUP(G2167,章节关卡!$AN$3:$AO$36,2,FALSE)</f>
        <v>1401004#90#14</v>
      </c>
    </row>
    <row r="2168" spans="1:17" ht="17.100000000000001" customHeight="1" x14ac:dyDescent="0.2">
      <c r="A2168" s="14">
        <v>2165</v>
      </c>
      <c r="B2168" s="14">
        <v>6075</v>
      </c>
      <c r="C2168" s="14" t="s">
        <v>3328</v>
      </c>
      <c r="D2168" s="14" t="s">
        <v>968</v>
      </c>
      <c r="E2168" s="14">
        <v>1</v>
      </c>
      <c r="F2168" s="18">
        <f t="shared" si="100"/>
        <v>10000</v>
      </c>
      <c r="G2168" s="18">
        <f>INDEX(掉落组填表!$S$2:$AQ$2,MATCH(掉落填表!J2168,掉落组填表!$S$3:$AQ$3,0))</f>
        <v>1401002</v>
      </c>
      <c r="H2168" s="18">
        <f t="shared" si="101"/>
        <v>500</v>
      </c>
      <c r="J2168" s="24" t="s">
        <v>3062</v>
      </c>
      <c r="K2168" s="18">
        <f>MATCH(J2168,掉落组填表!$S$3:$AQ$3,0)</f>
        <v>1</v>
      </c>
      <c r="L2168" s="18">
        <f>INDEX(掉落组填表!$S$484:$AQ$563,掉落填表!B2168-6000,掉落填表!K2168)</f>
        <v>500</v>
      </c>
      <c r="P2168" s="18">
        <f t="shared" si="99"/>
        <v>60750001</v>
      </c>
      <c r="Q2168" s="18" t="str">
        <f>G2168&amp;"#"&amp;H2168&amp;"#"&amp;VLOOKUP(G2168,章节关卡!$AN$3:$AO$36,2,FALSE)</f>
        <v>1401002#500#14</v>
      </c>
    </row>
    <row r="2169" spans="1:17" s="24" customFormat="1" ht="17.100000000000001" customHeight="1" x14ac:dyDescent="0.2">
      <c r="A2169" s="14">
        <v>2166</v>
      </c>
      <c r="B2169" s="14">
        <v>6075</v>
      </c>
      <c r="C2169" s="14" t="s">
        <v>3329</v>
      </c>
      <c r="D2169" s="14" t="s">
        <v>968</v>
      </c>
      <c r="E2169" s="14">
        <v>2</v>
      </c>
      <c r="F2169" s="18">
        <f t="shared" si="100"/>
        <v>10000</v>
      </c>
      <c r="G2169" s="18">
        <f>INDEX(掉落组填表!$S$2:$AQ$2,MATCH(掉落填表!J2169,掉落组填表!$S$3:$AQ$3,0))</f>
        <v>1401003</v>
      </c>
      <c r="H2169" s="18">
        <f t="shared" si="101"/>
        <v>120</v>
      </c>
      <c r="J2169" s="24" t="s">
        <v>392</v>
      </c>
      <c r="K2169" s="18">
        <f>MATCH(J2169,掉落组填表!$S$3:$AQ$3,0)</f>
        <v>2</v>
      </c>
      <c r="L2169" s="18">
        <f>INDEX(掉落组填表!$S$484:$AQ$563,掉落填表!B2169-6000,掉落填表!K2169)</f>
        <v>120</v>
      </c>
      <c r="P2169" s="18">
        <f t="shared" si="99"/>
        <v>60750002</v>
      </c>
      <c r="Q2169" s="18" t="str">
        <f>G2169&amp;"#"&amp;H2169&amp;"#"&amp;VLOOKUP(G2169,章节关卡!$AN$3:$AO$36,2,FALSE)</f>
        <v>1401003#120#14</v>
      </c>
    </row>
    <row r="2170" spans="1:17" ht="17.100000000000001" customHeight="1" x14ac:dyDescent="0.2">
      <c r="A2170" s="14">
        <v>2167</v>
      </c>
      <c r="B2170" s="14">
        <v>6076</v>
      </c>
      <c r="C2170" s="14" t="s">
        <v>3330</v>
      </c>
      <c r="D2170" s="14" t="s">
        <v>968</v>
      </c>
      <c r="E2170" s="14">
        <v>1</v>
      </c>
      <c r="F2170" s="18">
        <f t="shared" si="100"/>
        <v>10000</v>
      </c>
      <c r="G2170" s="18">
        <f>INDEX(掉落组填表!$S$2:$AQ$2,MATCH(掉落填表!J2170,掉落组填表!$S$3:$AQ$3,0))</f>
        <v>1401002</v>
      </c>
      <c r="H2170" s="18">
        <f t="shared" si="101"/>
        <v>500</v>
      </c>
      <c r="J2170" s="24" t="s">
        <v>3062</v>
      </c>
      <c r="K2170" s="18">
        <f>MATCH(J2170,掉落组填表!$S$3:$AQ$3,0)</f>
        <v>1</v>
      </c>
      <c r="L2170" s="18">
        <f>INDEX(掉落组填表!$S$484:$AQ$563,掉落填表!B2170-6000,掉落填表!K2170)</f>
        <v>500</v>
      </c>
      <c r="P2170" s="18">
        <f t="shared" si="99"/>
        <v>60760001</v>
      </c>
      <c r="Q2170" s="18" t="str">
        <f>G2170&amp;"#"&amp;H2170&amp;"#"&amp;VLOOKUP(G2170,章节关卡!$AN$3:$AO$36,2,FALSE)</f>
        <v>1401002#500#14</v>
      </c>
    </row>
    <row r="2171" spans="1:17" s="24" customFormat="1" ht="17.100000000000001" customHeight="1" x14ac:dyDescent="0.2">
      <c r="A2171" s="14">
        <v>2168</v>
      </c>
      <c r="B2171" s="14">
        <v>6076</v>
      </c>
      <c r="C2171" s="14" t="s">
        <v>3331</v>
      </c>
      <c r="D2171" s="14" t="s">
        <v>968</v>
      </c>
      <c r="E2171" s="14">
        <v>2</v>
      </c>
      <c r="F2171" s="18">
        <f t="shared" si="100"/>
        <v>10000</v>
      </c>
      <c r="G2171" s="18">
        <f>INDEX(掉落组填表!$S$2:$AQ$2,MATCH(掉落填表!J2171,掉落组填表!$S$3:$AQ$3,0))</f>
        <v>1401004</v>
      </c>
      <c r="H2171" s="18">
        <f t="shared" si="101"/>
        <v>120</v>
      </c>
      <c r="J2171" s="24" t="s">
        <v>391</v>
      </c>
      <c r="K2171" s="18">
        <f>MATCH(J2171,掉落组填表!$S$3:$AQ$3,0)</f>
        <v>3</v>
      </c>
      <c r="L2171" s="18">
        <f>INDEX(掉落组填表!$S$484:$AQ$563,掉落填表!B2171-6000,掉落填表!K2171)</f>
        <v>120</v>
      </c>
      <c r="P2171" s="18">
        <f t="shared" si="99"/>
        <v>60760002</v>
      </c>
      <c r="Q2171" s="18" t="str">
        <f>G2171&amp;"#"&amp;H2171&amp;"#"&amp;VLOOKUP(G2171,章节关卡!$AN$3:$AO$36,2,FALSE)</f>
        <v>1401004#120#14</v>
      </c>
    </row>
    <row r="2172" spans="1:17" ht="17.100000000000001" customHeight="1" x14ac:dyDescent="0.2">
      <c r="A2172" s="14">
        <v>2169</v>
      </c>
      <c r="B2172" s="14">
        <v>6077</v>
      </c>
      <c r="C2172" s="14" t="s">
        <v>3332</v>
      </c>
      <c r="D2172" s="14" t="s">
        <v>968</v>
      </c>
      <c r="E2172" s="14">
        <v>1</v>
      </c>
      <c r="F2172" s="18">
        <f t="shared" si="100"/>
        <v>10000</v>
      </c>
      <c r="G2172" s="18">
        <f>INDEX(掉落组填表!$S$2:$AQ$2,MATCH(掉落填表!J2172,掉落组填表!$S$3:$AQ$3,0))</f>
        <v>1401002</v>
      </c>
      <c r="H2172" s="18">
        <f t="shared" si="101"/>
        <v>500</v>
      </c>
      <c r="J2172" s="24" t="s">
        <v>3062</v>
      </c>
      <c r="K2172" s="18">
        <f>MATCH(J2172,掉落组填表!$S$3:$AQ$3,0)</f>
        <v>1</v>
      </c>
      <c r="L2172" s="18">
        <f>INDEX(掉落组填表!$S$484:$AQ$563,掉落填表!B2172-6000,掉落填表!K2172)</f>
        <v>500</v>
      </c>
      <c r="P2172" s="18">
        <f t="shared" si="99"/>
        <v>60770001</v>
      </c>
      <c r="Q2172" s="18" t="str">
        <f>G2172&amp;"#"&amp;H2172&amp;"#"&amp;VLOOKUP(G2172,章节关卡!$AN$3:$AO$36,2,FALSE)</f>
        <v>1401002#500#14</v>
      </c>
    </row>
    <row r="2173" spans="1:17" s="24" customFormat="1" ht="17.100000000000001" customHeight="1" x14ac:dyDescent="0.2">
      <c r="A2173" s="14">
        <v>2170</v>
      </c>
      <c r="B2173" s="14">
        <v>6077</v>
      </c>
      <c r="C2173" s="14" t="s">
        <v>3333</v>
      </c>
      <c r="D2173" s="14" t="s">
        <v>968</v>
      </c>
      <c r="E2173" s="14">
        <v>2</v>
      </c>
      <c r="F2173" s="18">
        <f t="shared" si="100"/>
        <v>10000</v>
      </c>
      <c r="G2173" s="18">
        <f>INDEX(掉落组填表!$S$2:$AQ$2,MATCH(掉落填表!J2173,掉落组填表!$S$3:$AQ$3,0))</f>
        <v>1401003</v>
      </c>
      <c r="H2173" s="18">
        <f t="shared" si="101"/>
        <v>120</v>
      </c>
      <c r="J2173" s="24" t="s">
        <v>392</v>
      </c>
      <c r="K2173" s="18">
        <f>MATCH(J2173,掉落组填表!$S$3:$AQ$3,0)</f>
        <v>2</v>
      </c>
      <c r="L2173" s="18">
        <f>INDEX(掉落组填表!$S$484:$AQ$563,掉落填表!B2173-6000,掉落填表!K2173)</f>
        <v>120</v>
      </c>
      <c r="P2173" s="18">
        <f t="shared" si="99"/>
        <v>60770002</v>
      </c>
      <c r="Q2173" s="18" t="str">
        <f>G2173&amp;"#"&amp;H2173&amp;"#"&amp;VLOOKUP(G2173,章节关卡!$AN$3:$AO$36,2,FALSE)</f>
        <v>1401003#120#14</v>
      </c>
    </row>
    <row r="2174" spans="1:17" ht="17.100000000000001" customHeight="1" x14ac:dyDescent="0.2">
      <c r="A2174" s="14">
        <v>2171</v>
      </c>
      <c r="B2174" s="14">
        <v>6078</v>
      </c>
      <c r="C2174" s="14" t="s">
        <v>3334</v>
      </c>
      <c r="D2174" s="14" t="s">
        <v>968</v>
      </c>
      <c r="E2174" s="14">
        <v>1</v>
      </c>
      <c r="F2174" s="18">
        <f t="shared" si="100"/>
        <v>10000</v>
      </c>
      <c r="G2174" s="18">
        <f>INDEX(掉落组填表!$S$2:$AQ$2,MATCH(掉落填表!J2174,掉落组填表!$S$3:$AQ$3,0))</f>
        <v>1401002</v>
      </c>
      <c r="H2174" s="18">
        <f t="shared" si="101"/>
        <v>500</v>
      </c>
      <c r="J2174" s="24" t="s">
        <v>3062</v>
      </c>
      <c r="K2174" s="18">
        <f>MATCH(J2174,掉落组填表!$S$3:$AQ$3,0)</f>
        <v>1</v>
      </c>
      <c r="L2174" s="18">
        <f>INDEX(掉落组填表!$S$484:$AQ$563,掉落填表!B2174-6000,掉落填表!K2174)</f>
        <v>500</v>
      </c>
      <c r="P2174" s="18">
        <f t="shared" si="99"/>
        <v>60780001</v>
      </c>
      <c r="Q2174" s="18" t="str">
        <f>G2174&amp;"#"&amp;H2174&amp;"#"&amp;VLOOKUP(G2174,章节关卡!$AN$3:$AO$36,2,FALSE)</f>
        <v>1401002#500#14</v>
      </c>
    </row>
    <row r="2175" spans="1:17" s="24" customFormat="1" ht="17.100000000000001" customHeight="1" x14ac:dyDescent="0.2">
      <c r="A2175" s="14">
        <v>2172</v>
      </c>
      <c r="B2175" s="14">
        <v>6078</v>
      </c>
      <c r="C2175" s="14" t="s">
        <v>3335</v>
      </c>
      <c r="D2175" s="14" t="s">
        <v>968</v>
      </c>
      <c r="E2175" s="14">
        <v>2</v>
      </c>
      <c r="F2175" s="18">
        <f t="shared" si="100"/>
        <v>10000</v>
      </c>
      <c r="G2175" s="18">
        <f>INDEX(掉落组填表!$S$2:$AQ$2,MATCH(掉落填表!J2175,掉落组填表!$S$3:$AQ$3,0))</f>
        <v>1401004</v>
      </c>
      <c r="H2175" s="18">
        <f t="shared" si="101"/>
        <v>120</v>
      </c>
      <c r="J2175" s="24" t="s">
        <v>391</v>
      </c>
      <c r="K2175" s="18">
        <f>MATCH(J2175,掉落组填表!$S$3:$AQ$3,0)</f>
        <v>3</v>
      </c>
      <c r="L2175" s="18">
        <f>INDEX(掉落组填表!$S$484:$AQ$563,掉落填表!B2175-6000,掉落填表!K2175)</f>
        <v>120</v>
      </c>
      <c r="P2175" s="18">
        <f t="shared" si="99"/>
        <v>60780002</v>
      </c>
      <c r="Q2175" s="18" t="str">
        <f>G2175&amp;"#"&amp;H2175&amp;"#"&amp;VLOOKUP(G2175,章节关卡!$AN$3:$AO$36,2,FALSE)</f>
        <v>1401004#120#14</v>
      </c>
    </row>
    <row r="2176" spans="1:17" ht="17.100000000000001" customHeight="1" x14ac:dyDescent="0.2">
      <c r="A2176" s="14">
        <v>2173</v>
      </c>
      <c r="B2176" s="14">
        <v>6079</v>
      </c>
      <c r="C2176" s="14" t="s">
        <v>3336</v>
      </c>
      <c r="D2176" s="14" t="s">
        <v>968</v>
      </c>
      <c r="E2176" s="14">
        <v>1</v>
      </c>
      <c r="F2176" s="18">
        <f t="shared" si="100"/>
        <v>10000</v>
      </c>
      <c r="G2176" s="18">
        <f>INDEX(掉落组填表!$S$2:$AQ$2,MATCH(掉落填表!J2176,掉落组填表!$S$3:$AQ$3,0))</f>
        <v>1401002</v>
      </c>
      <c r="H2176" s="18">
        <f t="shared" si="101"/>
        <v>500</v>
      </c>
      <c r="J2176" s="24" t="s">
        <v>3062</v>
      </c>
      <c r="K2176" s="18">
        <f>MATCH(J2176,掉落组填表!$S$3:$AQ$3,0)</f>
        <v>1</v>
      </c>
      <c r="L2176" s="18">
        <f>INDEX(掉落组填表!$S$484:$AQ$563,掉落填表!B2176-6000,掉落填表!K2176)</f>
        <v>500</v>
      </c>
      <c r="P2176" s="18">
        <f t="shared" si="99"/>
        <v>60790001</v>
      </c>
      <c r="Q2176" s="18" t="str">
        <f>G2176&amp;"#"&amp;H2176&amp;"#"&amp;VLOOKUP(G2176,章节关卡!$AN$3:$AO$36,2,FALSE)</f>
        <v>1401002#500#14</v>
      </c>
    </row>
    <row r="2177" spans="1:17" s="24" customFormat="1" ht="17.100000000000001" customHeight="1" x14ac:dyDescent="0.2">
      <c r="A2177" s="14">
        <v>2174</v>
      </c>
      <c r="B2177" s="14">
        <v>6079</v>
      </c>
      <c r="C2177" s="14" t="s">
        <v>3337</v>
      </c>
      <c r="D2177" s="14" t="s">
        <v>968</v>
      </c>
      <c r="E2177" s="14">
        <v>2</v>
      </c>
      <c r="F2177" s="18">
        <f t="shared" si="100"/>
        <v>10000</v>
      </c>
      <c r="G2177" s="18">
        <f>INDEX(掉落组填表!$S$2:$AQ$2,MATCH(掉落填表!J2177,掉落组填表!$S$3:$AQ$3,0))</f>
        <v>1401003</v>
      </c>
      <c r="H2177" s="18">
        <f t="shared" si="101"/>
        <v>120</v>
      </c>
      <c r="J2177" s="24" t="s">
        <v>392</v>
      </c>
      <c r="K2177" s="18">
        <f>MATCH(J2177,掉落组填表!$S$3:$AQ$3,0)</f>
        <v>2</v>
      </c>
      <c r="L2177" s="18">
        <f>INDEX(掉落组填表!$S$484:$AQ$563,掉落填表!B2177-6000,掉落填表!K2177)</f>
        <v>120</v>
      </c>
      <c r="P2177" s="18">
        <f t="shared" si="99"/>
        <v>60790002</v>
      </c>
      <c r="Q2177" s="18" t="str">
        <f>G2177&amp;"#"&amp;H2177&amp;"#"&amp;VLOOKUP(G2177,章节关卡!$AN$3:$AO$36,2,FALSE)</f>
        <v>1401003#120#14</v>
      </c>
    </row>
    <row r="2178" spans="1:17" ht="17.100000000000001" customHeight="1" x14ac:dyDescent="0.2">
      <c r="A2178" s="14">
        <v>2175</v>
      </c>
      <c r="B2178" s="14">
        <v>6080</v>
      </c>
      <c r="C2178" s="14" t="s">
        <v>3338</v>
      </c>
      <c r="D2178" s="14" t="s">
        <v>968</v>
      </c>
      <c r="E2178" s="14">
        <v>1</v>
      </c>
      <c r="F2178" s="18">
        <f t="shared" si="100"/>
        <v>10000</v>
      </c>
      <c r="G2178" s="18">
        <f>INDEX(掉落组填表!$S$2:$AQ$2,MATCH(掉落填表!J2178,掉落组填表!$S$3:$AQ$3,0))</f>
        <v>1401002</v>
      </c>
      <c r="H2178" s="18">
        <f t="shared" si="101"/>
        <v>500</v>
      </c>
      <c r="J2178" s="24" t="s">
        <v>3062</v>
      </c>
      <c r="K2178" s="18">
        <f>MATCH(J2178,掉落组填表!$S$3:$AQ$3,0)</f>
        <v>1</v>
      </c>
      <c r="L2178" s="18">
        <f>INDEX(掉落组填表!$S$484:$AQ$563,掉落填表!B2178-6000,掉落填表!K2178)</f>
        <v>500</v>
      </c>
      <c r="P2178" s="18">
        <f t="shared" si="99"/>
        <v>60800001</v>
      </c>
      <c r="Q2178" s="18" t="str">
        <f>G2178&amp;"#"&amp;H2178&amp;"#"&amp;VLOOKUP(G2178,章节关卡!$AN$3:$AO$36,2,FALSE)</f>
        <v>1401002#500#14</v>
      </c>
    </row>
    <row r="2179" spans="1:17" s="24" customFormat="1" ht="17.100000000000001" customHeight="1" x14ac:dyDescent="0.2">
      <c r="A2179" s="14">
        <v>2176</v>
      </c>
      <c r="B2179" s="14">
        <v>6080</v>
      </c>
      <c r="C2179" s="14" t="s">
        <v>3339</v>
      </c>
      <c r="D2179" s="14" t="s">
        <v>968</v>
      </c>
      <c r="E2179" s="14">
        <v>2</v>
      </c>
      <c r="F2179" s="18">
        <f t="shared" si="100"/>
        <v>10000</v>
      </c>
      <c r="G2179" s="18">
        <f>INDEX(掉落组填表!$S$2:$AQ$2,MATCH(掉落填表!J2179,掉落组填表!$S$3:$AQ$3,0))</f>
        <v>1401004</v>
      </c>
      <c r="H2179" s="18">
        <f t="shared" si="101"/>
        <v>120</v>
      </c>
      <c r="J2179" s="24" t="s">
        <v>391</v>
      </c>
      <c r="K2179" s="18">
        <f>MATCH(J2179,掉落组填表!$S$3:$AQ$3,0)</f>
        <v>3</v>
      </c>
      <c r="L2179" s="18">
        <f>INDEX(掉落组填表!$S$484:$AQ$563,掉落填表!B2179-6000,掉落填表!K2179)</f>
        <v>120</v>
      </c>
      <c r="P2179" s="18">
        <f t="shared" si="99"/>
        <v>60800002</v>
      </c>
      <c r="Q2179" s="18" t="str">
        <f>G2179&amp;"#"&amp;H2179&amp;"#"&amp;VLOOKUP(G2179,章节关卡!$AN$3:$AO$36,2,FALSE)</f>
        <v>1401004#120#14</v>
      </c>
    </row>
    <row r="2180" spans="1:17" ht="17.100000000000001" customHeight="1" x14ac:dyDescent="0.2">
      <c r="A2180" s="14">
        <v>2177</v>
      </c>
      <c r="B2180" s="14">
        <v>7001</v>
      </c>
      <c r="C2180" s="14" t="s">
        <v>3340</v>
      </c>
      <c r="D2180" s="14" t="s">
        <v>968</v>
      </c>
      <c r="E2180" s="14">
        <v>1</v>
      </c>
      <c r="F2180" s="18">
        <f t="shared" si="100"/>
        <v>10000</v>
      </c>
      <c r="G2180" s="18">
        <f>INDEX(掉落组填表!$S$2:$AQ$2,MATCH(掉落填表!J2180,掉落组填表!$S$3:$AQ$3,0))</f>
        <v>1401002</v>
      </c>
      <c r="H2180" s="18">
        <f t="shared" si="101"/>
        <v>100</v>
      </c>
      <c r="J2180" s="24" t="s">
        <v>426</v>
      </c>
      <c r="L2180" s="14">
        <v>100</v>
      </c>
      <c r="P2180" s="18">
        <f t="shared" ref="P2180:P2243" si="102">B2180*10000+E2180</f>
        <v>70010001</v>
      </c>
      <c r="Q2180" s="18" t="str">
        <f>G2180&amp;"#"&amp;H2180&amp;"#"&amp;VLOOKUP(G2180,章节关卡!$AN$3:$AO$36,2,FALSE)</f>
        <v>1401002#100#14</v>
      </c>
    </row>
    <row r="2181" spans="1:17" ht="17.100000000000001" customHeight="1" x14ac:dyDescent="0.2">
      <c r="A2181" s="14">
        <v>2178</v>
      </c>
      <c r="B2181" s="14">
        <v>7002</v>
      </c>
      <c r="C2181" s="14" t="s">
        <v>3341</v>
      </c>
      <c r="D2181" s="14" t="s">
        <v>968</v>
      </c>
      <c r="E2181" s="14">
        <v>1</v>
      </c>
      <c r="F2181" s="18">
        <f t="shared" ref="F2181:F2244" si="103">IF(L2181&lt;1,INT(L2181*10000),10000)</f>
        <v>10000</v>
      </c>
      <c r="G2181" s="18">
        <f>INDEX(掉落组填表!$S$2:$AQ$2,MATCH(掉落填表!J2181,掉落组填表!$S$3:$AQ$3,0))</f>
        <v>1401002</v>
      </c>
      <c r="H2181" s="18">
        <f t="shared" ref="H2181:H2244" si="104">IF(F2181&lt;10000,1,INT(L2181))</f>
        <v>100</v>
      </c>
      <c r="J2181" s="24" t="s">
        <v>426</v>
      </c>
      <c r="L2181" s="14">
        <v>100</v>
      </c>
      <c r="P2181" s="18">
        <f t="shared" si="102"/>
        <v>70020001</v>
      </c>
      <c r="Q2181" s="18" t="str">
        <f>G2181&amp;"#"&amp;H2181&amp;"#"&amp;VLOOKUP(G2181,章节关卡!$AN$3:$AO$36,2,FALSE)</f>
        <v>1401002#100#14</v>
      </c>
    </row>
    <row r="2182" spans="1:17" ht="17.100000000000001" customHeight="1" x14ac:dyDescent="0.2">
      <c r="A2182" s="14">
        <v>2179</v>
      </c>
      <c r="B2182" s="14">
        <v>7003</v>
      </c>
      <c r="C2182" s="14" t="s">
        <v>3342</v>
      </c>
      <c r="D2182" s="14" t="s">
        <v>968</v>
      </c>
      <c r="E2182" s="14">
        <v>1</v>
      </c>
      <c r="F2182" s="18">
        <f t="shared" si="103"/>
        <v>10000</v>
      </c>
      <c r="G2182" s="18">
        <f>INDEX(掉落组填表!$S$2:$AQ$2,MATCH(掉落填表!J2182,掉落组填表!$S$3:$AQ$3,0))</f>
        <v>1401002</v>
      </c>
      <c r="H2182" s="18">
        <f t="shared" si="104"/>
        <v>200</v>
      </c>
      <c r="J2182" s="24" t="s">
        <v>426</v>
      </c>
      <c r="L2182" s="14">
        <v>200</v>
      </c>
      <c r="P2182" s="18">
        <f t="shared" si="102"/>
        <v>70030001</v>
      </c>
      <c r="Q2182" s="18" t="str">
        <f>G2182&amp;"#"&amp;H2182&amp;"#"&amp;VLOOKUP(G2182,章节关卡!$AN$3:$AO$36,2,FALSE)</f>
        <v>1401002#200#14</v>
      </c>
    </row>
    <row r="2183" spans="1:17" ht="17.100000000000001" customHeight="1" x14ac:dyDescent="0.2">
      <c r="A2183" s="14">
        <v>2180</v>
      </c>
      <c r="B2183" s="14">
        <v>7004</v>
      </c>
      <c r="C2183" s="14" t="s">
        <v>3343</v>
      </c>
      <c r="D2183" s="14" t="s">
        <v>968</v>
      </c>
      <c r="E2183" s="14">
        <v>1</v>
      </c>
      <c r="F2183" s="18">
        <f t="shared" si="103"/>
        <v>10000</v>
      </c>
      <c r="G2183" s="18">
        <f>INDEX(掉落组填表!$S$2:$AQ$2,MATCH(掉落填表!J2183,掉落组填表!$S$3:$AQ$3,0))</f>
        <v>1401002</v>
      </c>
      <c r="H2183" s="18">
        <f t="shared" si="104"/>
        <v>200</v>
      </c>
      <c r="J2183" s="24" t="s">
        <v>426</v>
      </c>
      <c r="L2183" s="14">
        <v>200</v>
      </c>
      <c r="P2183" s="18">
        <f t="shared" si="102"/>
        <v>70040001</v>
      </c>
      <c r="Q2183" s="18" t="str">
        <f>G2183&amp;"#"&amp;H2183&amp;"#"&amp;VLOOKUP(G2183,章节关卡!$AN$3:$AO$36,2,FALSE)</f>
        <v>1401002#200#14</v>
      </c>
    </row>
    <row r="2184" spans="1:17" ht="17.100000000000001" customHeight="1" x14ac:dyDescent="0.2">
      <c r="A2184" s="14">
        <v>2181</v>
      </c>
      <c r="B2184" s="14">
        <v>7005</v>
      </c>
      <c r="C2184" s="14" t="s">
        <v>3344</v>
      </c>
      <c r="D2184" s="14" t="s">
        <v>968</v>
      </c>
      <c r="E2184" s="14">
        <v>1</v>
      </c>
      <c r="F2184" s="18">
        <f t="shared" si="103"/>
        <v>10000</v>
      </c>
      <c r="G2184" s="18">
        <f>INDEX(掉落组填表!$S$2:$AQ$2,MATCH(掉落填表!J2184,掉落组填表!$S$3:$AQ$3,0))</f>
        <v>1603001</v>
      </c>
      <c r="H2184" s="18">
        <f t="shared" si="104"/>
        <v>7</v>
      </c>
      <c r="J2184" s="28" t="s">
        <v>3170</v>
      </c>
      <c r="K2184" s="18">
        <f>MATCH(J2184,掉落组填表!$S$3:$AQ$3,0)</f>
        <v>4</v>
      </c>
      <c r="L2184" s="18">
        <f>INDEX(掉落组填表!$S$564:$AQ$643,掉落填表!B2184-7000,掉落填表!K2184)</f>
        <v>7.5</v>
      </c>
      <c r="P2184" s="18">
        <f t="shared" si="102"/>
        <v>70050001</v>
      </c>
      <c r="Q2184" s="18" t="str">
        <f>G2184&amp;"#"&amp;H2184&amp;"#"&amp;VLOOKUP(G2184,章节关卡!$AN$3:$AO$36,2,FALSE)</f>
        <v>1603001#7#16</v>
      </c>
    </row>
    <row r="2185" spans="1:17" ht="17.100000000000001" customHeight="1" x14ac:dyDescent="0.2">
      <c r="A2185" s="14">
        <v>2182</v>
      </c>
      <c r="B2185" s="14">
        <v>7006</v>
      </c>
      <c r="C2185" s="14" t="s">
        <v>3345</v>
      </c>
      <c r="D2185" s="14" t="s">
        <v>968</v>
      </c>
      <c r="E2185" s="14">
        <v>1</v>
      </c>
      <c r="F2185" s="18">
        <f t="shared" si="103"/>
        <v>10000</v>
      </c>
      <c r="G2185" s="18">
        <f>INDEX(掉落组填表!$S$2:$AQ$2,MATCH(掉落填表!J2185,掉落组填表!$S$3:$AQ$3,0))</f>
        <v>1603004</v>
      </c>
      <c r="H2185" s="18">
        <f t="shared" si="104"/>
        <v>7</v>
      </c>
      <c r="J2185" s="28" t="s">
        <v>3171</v>
      </c>
      <c r="K2185" s="18">
        <f>MATCH(J2185,掉落组填表!$S$3:$AQ$3,0)</f>
        <v>7</v>
      </c>
      <c r="L2185" s="18">
        <f>INDEX(掉落组填表!$S$564:$AQ$643,掉落填表!B2185-7000,掉落填表!K2185)</f>
        <v>7.5</v>
      </c>
      <c r="P2185" s="18">
        <f t="shared" si="102"/>
        <v>70060001</v>
      </c>
      <c r="Q2185" s="18" t="str">
        <f>G2185&amp;"#"&amp;H2185&amp;"#"&amp;VLOOKUP(G2185,章节关卡!$AN$3:$AO$36,2,FALSE)</f>
        <v>1603004#7#16</v>
      </c>
    </row>
    <row r="2186" spans="1:17" ht="17.100000000000001" customHeight="1" x14ac:dyDescent="0.2">
      <c r="A2186" s="14">
        <v>2183</v>
      </c>
      <c r="B2186" s="14">
        <v>7007</v>
      </c>
      <c r="C2186" s="14" t="s">
        <v>3346</v>
      </c>
      <c r="D2186" s="14" t="s">
        <v>968</v>
      </c>
      <c r="E2186" s="14">
        <v>1</v>
      </c>
      <c r="F2186" s="18">
        <f t="shared" si="103"/>
        <v>10000</v>
      </c>
      <c r="G2186" s="18">
        <f>INDEX(掉落组填表!$S$2:$AQ$2,MATCH(掉落填表!J2186,掉落组填表!$S$3:$AQ$3,0))</f>
        <v>1603001</v>
      </c>
      <c r="H2186" s="18">
        <f t="shared" si="104"/>
        <v>10</v>
      </c>
      <c r="J2186" s="28" t="s">
        <v>3170</v>
      </c>
      <c r="K2186" s="18">
        <f>MATCH(J2186,掉落组填表!$S$3:$AQ$3,0)</f>
        <v>4</v>
      </c>
      <c r="L2186" s="18">
        <f>INDEX(掉落组填表!$S$564:$AQ$643,掉落填表!B2186-7000,掉落填表!K2186)</f>
        <v>10</v>
      </c>
      <c r="P2186" s="18">
        <f t="shared" si="102"/>
        <v>70070001</v>
      </c>
      <c r="Q2186" s="18" t="str">
        <f>G2186&amp;"#"&amp;H2186&amp;"#"&amp;VLOOKUP(G2186,章节关卡!$AN$3:$AO$36,2,FALSE)</f>
        <v>1603001#10#16</v>
      </c>
    </row>
    <row r="2187" spans="1:17" ht="17.100000000000001" customHeight="1" x14ac:dyDescent="0.2">
      <c r="A2187" s="14">
        <v>2184</v>
      </c>
      <c r="B2187" s="14">
        <v>7008</v>
      </c>
      <c r="C2187" s="14" t="s">
        <v>3347</v>
      </c>
      <c r="D2187" s="14" t="s">
        <v>968</v>
      </c>
      <c r="E2187" s="14">
        <v>1</v>
      </c>
      <c r="F2187" s="18">
        <f t="shared" si="103"/>
        <v>10000</v>
      </c>
      <c r="G2187" s="18">
        <f>INDEX(掉落组填表!$S$2:$AQ$2,MATCH(掉落填表!J2187,掉落组填表!$S$3:$AQ$3,0))</f>
        <v>1603004</v>
      </c>
      <c r="H2187" s="18">
        <f t="shared" si="104"/>
        <v>10</v>
      </c>
      <c r="J2187" s="28" t="s">
        <v>430</v>
      </c>
      <c r="K2187" s="18">
        <f>MATCH(J2187,掉落组填表!$S$3:$AQ$3,0)</f>
        <v>7</v>
      </c>
      <c r="L2187" s="18">
        <f>INDEX(掉落组填表!$S$564:$AQ$643,掉落填表!B2187-7000,掉落填表!K2187)</f>
        <v>10</v>
      </c>
      <c r="P2187" s="18">
        <f t="shared" si="102"/>
        <v>70080001</v>
      </c>
      <c r="Q2187" s="18" t="str">
        <f>G2187&amp;"#"&amp;H2187&amp;"#"&amp;VLOOKUP(G2187,章节关卡!$AN$3:$AO$36,2,FALSE)</f>
        <v>1603004#10#16</v>
      </c>
    </row>
    <row r="2188" spans="1:17" ht="17.100000000000001" customHeight="1" x14ac:dyDescent="0.2">
      <c r="A2188" s="14">
        <v>2185</v>
      </c>
      <c r="B2188" s="14">
        <v>7009</v>
      </c>
      <c r="C2188" s="14" t="s">
        <v>3348</v>
      </c>
      <c r="D2188" s="14" t="s">
        <v>968</v>
      </c>
      <c r="E2188" s="14">
        <v>1</v>
      </c>
      <c r="F2188" s="18">
        <f t="shared" si="103"/>
        <v>10000</v>
      </c>
      <c r="G2188" s="18">
        <f>INDEX(掉落组填表!$S$2:$AQ$2,MATCH(掉落填表!J2188,掉落组填表!$S$3:$AQ$3,0))</f>
        <v>1603001</v>
      </c>
      <c r="H2188" s="18">
        <f t="shared" si="104"/>
        <v>15</v>
      </c>
      <c r="J2188" s="28" t="s">
        <v>3170</v>
      </c>
      <c r="K2188" s="18">
        <f>MATCH(J2188,掉落组填表!$S$3:$AQ$3,0)</f>
        <v>4</v>
      </c>
      <c r="L2188" s="18">
        <f>INDEX(掉落组填表!$S$564:$AQ$643,掉落填表!B2188-7000,掉落填表!K2188)</f>
        <v>15</v>
      </c>
      <c r="P2188" s="18">
        <f t="shared" si="102"/>
        <v>70090001</v>
      </c>
      <c r="Q2188" s="18" t="str">
        <f>G2188&amp;"#"&amp;H2188&amp;"#"&amp;VLOOKUP(G2188,章节关卡!$AN$3:$AO$36,2,FALSE)</f>
        <v>1603001#15#16</v>
      </c>
    </row>
    <row r="2189" spans="1:17" ht="17.100000000000001" customHeight="1" x14ac:dyDescent="0.2">
      <c r="A2189" s="14">
        <v>2186</v>
      </c>
      <c r="B2189" s="14">
        <v>7010</v>
      </c>
      <c r="C2189" s="14" t="s">
        <v>3349</v>
      </c>
      <c r="D2189" s="14" t="s">
        <v>968</v>
      </c>
      <c r="E2189" s="14">
        <v>1</v>
      </c>
      <c r="F2189" s="18">
        <f t="shared" si="103"/>
        <v>10000</v>
      </c>
      <c r="G2189" s="18">
        <f>INDEX(掉落组填表!$S$2:$AQ$2,MATCH(掉落填表!J2189,掉落组填表!$S$3:$AQ$3,0))</f>
        <v>1603004</v>
      </c>
      <c r="H2189" s="18">
        <f t="shared" si="104"/>
        <v>15</v>
      </c>
      <c r="J2189" s="28" t="s">
        <v>430</v>
      </c>
      <c r="K2189" s="18">
        <f>MATCH(J2189,掉落组填表!$S$3:$AQ$3,0)</f>
        <v>7</v>
      </c>
      <c r="L2189" s="18">
        <f>INDEX(掉落组填表!$S$564:$AQ$643,掉落填表!B2189-7000,掉落填表!K2189)</f>
        <v>15</v>
      </c>
      <c r="P2189" s="18">
        <f t="shared" si="102"/>
        <v>70100001</v>
      </c>
      <c r="Q2189" s="18" t="str">
        <f>G2189&amp;"#"&amp;H2189&amp;"#"&amp;VLOOKUP(G2189,章节关卡!$AN$3:$AO$36,2,FALSE)</f>
        <v>1603004#15#16</v>
      </c>
    </row>
    <row r="2190" spans="1:17" ht="17.100000000000001" customHeight="1" x14ac:dyDescent="0.2">
      <c r="A2190" s="14">
        <v>2187</v>
      </c>
      <c r="B2190" s="14">
        <v>7011</v>
      </c>
      <c r="C2190" s="14" t="s">
        <v>3350</v>
      </c>
      <c r="D2190" s="14" t="s">
        <v>968</v>
      </c>
      <c r="E2190" s="14">
        <v>1</v>
      </c>
      <c r="F2190" s="18">
        <f t="shared" si="103"/>
        <v>10000</v>
      </c>
      <c r="G2190" s="18">
        <f>INDEX(掉落组填表!$S$2:$AQ$2,MATCH(掉落填表!J2190,掉落组填表!$S$3:$AQ$3,0))</f>
        <v>1603001</v>
      </c>
      <c r="H2190" s="18">
        <f t="shared" si="104"/>
        <v>15</v>
      </c>
      <c r="J2190" s="28" t="s">
        <v>3170</v>
      </c>
      <c r="K2190" s="18">
        <f>MATCH(J2190,掉落组填表!$S$3:$AQ$3,0)</f>
        <v>4</v>
      </c>
      <c r="L2190" s="18">
        <f>INDEX(掉落组填表!$S$564:$AQ$643,掉落填表!B2190-7000,掉落填表!K2190)</f>
        <v>15</v>
      </c>
      <c r="P2190" s="18">
        <f t="shared" si="102"/>
        <v>70110001</v>
      </c>
      <c r="Q2190" s="18" t="str">
        <f>G2190&amp;"#"&amp;H2190&amp;"#"&amp;VLOOKUP(G2190,章节关卡!$AN$3:$AO$36,2,FALSE)</f>
        <v>1603001#15#16</v>
      </c>
    </row>
    <row r="2191" spans="1:17" ht="17.100000000000001" customHeight="1" x14ac:dyDescent="0.2">
      <c r="A2191" s="14">
        <v>2188</v>
      </c>
      <c r="B2191" s="14">
        <v>7012</v>
      </c>
      <c r="C2191" s="14" t="s">
        <v>3351</v>
      </c>
      <c r="D2191" s="14" t="s">
        <v>968</v>
      </c>
      <c r="E2191" s="14">
        <v>1</v>
      </c>
      <c r="F2191" s="18">
        <f t="shared" si="103"/>
        <v>10000</v>
      </c>
      <c r="G2191" s="18">
        <f>INDEX(掉落组填表!$S$2:$AQ$2,MATCH(掉落填表!J2191,掉落组填表!$S$3:$AQ$3,0))</f>
        <v>1603004</v>
      </c>
      <c r="H2191" s="18">
        <f t="shared" si="104"/>
        <v>15</v>
      </c>
      <c r="J2191" s="28" t="s">
        <v>3171</v>
      </c>
      <c r="K2191" s="18">
        <f>MATCH(J2191,掉落组填表!$S$3:$AQ$3,0)</f>
        <v>7</v>
      </c>
      <c r="L2191" s="18">
        <f>INDEX(掉落组填表!$S$564:$AQ$643,掉落填表!B2191-7000,掉落填表!K2191)</f>
        <v>15</v>
      </c>
      <c r="P2191" s="18">
        <f t="shared" si="102"/>
        <v>70120001</v>
      </c>
      <c r="Q2191" s="18" t="str">
        <f>G2191&amp;"#"&amp;H2191&amp;"#"&amp;VLOOKUP(G2191,章节关卡!$AN$3:$AO$36,2,FALSE)</f>
        <v>1603004#15#16</v>
      </c>
    </row>
    <row r="2192" spans="1:17" ht="17.100000000000001" customHeight="1" x14ac:dyDescent="0.2">
      <c r="A2192" s="14">
        <v>2189</v>
      </c>
      <c r="B2192" s="14">
        <v>7013</v>
      </c>
      <c r="C2192" s="14" t="s">
        <v>3352</v>
      </c>
      <c r="D2192" s="14" t="s">
        <v>968</v>
      </c>
      <c r="E2192" s="14">
        <v>1</v>
      </c>
      <c r="F2192" s="18">
        <f t="shared" si="103"/>
        <v>10000</v>
      </c>
      <c r="G2192" s="18">
        <f>INDEX(掉落组填表!$S$2:$AQ$2,MATCH(掉落填表!J2192,掉落组填表!$S$3:$AQ$3,0))</f>
        <v>1603001</v>
      </c>
      <c r="H2192" s="18">
        <f t="shared" si="104"/>
        <v>20</v>
      </c>
      <c r="J2192" s="28" t="s">
        <v>3170</v>
      </c>
      <c r="K2192" s="18">
        <f>MATCH(J2192,掉落组填表!$S$3:$AQ$3,0)</f>
        <v>4</v>
      </c>
      <c r="L2192" s="18">
        <f>INDEX(掉落组填表!$S$564:$AQ$643,掉落填表!B2192-7000,掉落填表!K2192)</f>
        <v>20</v>
      </c>
      <c r="P2192" s="18">
        <f t="shared" si="102"/>
        <v>70130001</v>
      </c>
      <c r="Q2192" s="18" t="str">
        <f>G2192&amp;"#"&amp;H2192&amp;"#"&amp;VLOOKUP(G2192,章节关卡!$AN$3:$AO$36,2,FALSE)</f>
        <v>1603001#20#16</v>
      </c>
    </row>
    <row r="2193" spans="1:17" ht="17.100000000000001" customHeight="1" x14ac:dyDescent="0.2">
      <c r="A2193" s="14">
        <v>2190</v>
      </c>
      <c r="B2193" s="14">
        <v>7014</v>
      </c>
      <c r="C2193" s="14" t="s">
        <v>3353</v>
      </c>
      <c r="D2193" s="14" t="s">
        <v>968</v>
      </c>
      <c r="E2193" s="14">
        <v>1</v>
      </c>
      <c r="F2193" s="18">
        <f t="shared" si="103"/>
        <v>10000</v>
      </c>
      <c r="G2193" s="18">
        <f>INDEX(掉落组填表!$S$2:$AQ$2,MATCH(掉落填表!J2193,掉落组填表!$S$3:$AQ$3,0))</f>
        <v>1603004</v>
      </c>
      <c r="H2193" s="18">
        <f t="shared" si="104"/>
        <v>20</v>
      </c>
      <c r="J2193" s="28" t="s">
        <v>430</v>
      </c>
      <c r="K2193" s="18">
        <f>MATCH(J2193,掉落组填表!$S$3:$AQ$3,0)</f>
        <v>7</v>
      </c>
      <c r="L2193" s="18">
        <f>INDEX(掉落组填表!$S$564:$AQ$643,掉落填表!B2193-7000,掉落填表!K2193)</f>
        <v>20</v>
      </c>
      <c r="P2193" s="18">
        <f t="shared" si="102"/>
        <v>70140001</v>
      </c>
      <c r="Q2193" s="18" t="str">
        <f>G2193&amp;"#"&amp;H2193&amp;"#"&amp;VLOOKUP(G2193,章节关卡!$AN$3:$AO$36,2,FALSE)</f>
        <v>1603004#20#16</v>
      </c>
    </row>
    <row r="2194" spans="1:17" ht="17.100000000000001" customHeight="1" x14ac:dyDescent="0.2">
      <c r="A2194" s="14">
        <v>2191</v>
      </c>
      <c r="B2194" s="14">
        <v>7015</v>
      </c>
      <c r="C2194" s="14" t="s">
        <v>3354</v>
      </c>
      <c r="D2194" s="14" t="s">
        <v>968</v>
      </c>
      <c r="E2194" s="14">
        <v>1</v>
      </c>
      <c r="F2194" s="18">
        <f t="shared" si="103"/>
        <v>10000</v>
      </c>
      <c r="G2194" s="18">
        <f>INDEX(掉落组填表!$S$2:$AQ$2,MATCH(掉落填表!J2194,掉落组填表!$S$3:$AQ$3,0))</f>
        <v>1603001</v>
      </c>
      <c r="H2194" s="18">
        <f t="shared" si="104"/>
        <v>20</v>
      </c>
      <c r="J2194" s="28" t="s">
        <v>3170</v>
      </c>
      <c r="K2194" s="18">
        <f>MATCH(J2194,掉落组填表!$S$3:$AQ$3,0)</f>
        <v>4</v>
      </c>
      <c r="L2194" s="18">
        <f>INDEX(掉落组填表!$S$564:$AQ$643,掉落填表!B2194-7000,掉落填表!K2194)</f>
        <v>20</v>
      </c>
      <c r="P2194" s="18">
        <f t="shared" si="102"/>
        <v>70150001</v>
      </c>
      <c r="Q2194" s="18" t="str">
        <f>G2194&amp;"#"&amp;H2194&amp;"#"&amp;VLOOKUP(G2194,章节关卡!$AN$3:$AO$36,2,FALSE)</f>
        <v>1603001#20#16</v>
      </c>
    </row>
    <row r="2195" spans="1:17" ht="17.100000000000001" customHeight="1" x14ac:dyDescent="0.2">
      <c r="A2195" s="14">
        <v>2192</v>
      </c>
      <c r="B2195" s="14">
        <v>7016</v>
      </c>
      <c r="C2195" s="14" t="s">
        <v>3355</v>
      </c>
      <c r="D2195" s="14" t="s">
        <v>968</v>
      </c>
      <c r="E2195" s="14">
        <v>1</v>
      </c>
      <c r="F2195" s="18">
        <f t="shared" si="103"/>
        <v>10000</v>
      </c>
      <c r="G2195" s="18">
        <f>INDEX(掉落组填表!$S$2:$AQ$2,MATCH(掉落填表!J2195,掉落组填表!$S$3:$AQ$3,0))</f>
        <v>1603004</v>
      </c>
      <c r="H2195" s="18">
        <f t="shared" si="104"/>
        <v>20</v>
      </c>
      <c r="J2195" s="28" t="s">
        <v>3172</v>
      </c>
      <c r="K2195" s="18">
        <f>MATCH(J2195,掉落组填表!$S$3:$AQ$3,0)</f>
        <v>7</v>
      </c>
      <c r="L2195" s="18">
        <f>INDEX(掉落组填表!$S$564:$AQ$643,掉落填表!B2195-7000,掉落填表!K2195)</f>
        <v>20</v>
      </c>
      <c r="P2195" s="18">
        <f t="shared" si="102"/>
        <v>70160001</v>
      </c>
      <c r="Q2195" s="18" t="str">
        <f>G2195&amp;"#"&amp;H2195&amp;"#"&amp;VLOOKUP(G2195,章节关卡!$AN$3:$AO$36,2,FALSE)</f>
        <v>1603004#20#16</v>
      </c>
    </row>
    <row r="2196" spans="1:17" ht="17.100000000000001" customHeight="1" x14ac:dyDescent="0.2">
      <c r="A2196" s="14">
        <v>2193</v>
      </c>
      <c r="B2196" s="14">
        <v>7017</v>
      </c>
      <c r="C2196" s="14" t="s">
        <v>3356</v>
      </c>
      <c r="D2196" s="14" t="s">
        <v>968</v>
      </c>
      <c r="E2196" s="14">
        <v>1</v>
      </c>
      <c r="F2196" s="18">
        <f t="shared" si="103"/>
        <v>10000</v>
      </c>
      <c r="G2196" s="18">
        <f>INDEX(掉落组填表!$S$2:$AQ$2,MATCH(掉落填表!J2196,掉落组填表!$S$3:$AQ$3,0))</f>
        <v>1603002</v>
      </c>
      <c r="H2196" s="18">
        <f t="shared" si="104"/>
        <v>3</v>
      </c>
      <c r="J2196" s="28" t="s">
        <v>402</v>
      </c>
      <c r="K2196" s="18">
        <f>MATCH(J2196,掉落组填表!$S$3:$AQ$3,0)</f>
        <v>5</v>
      </c>
      <c r="L2196" s="18">
        <f>INDEX(掉落组填表!$S$564:$AQ$643,掉落填表!B2196-7000,掉落填表!K2196)</f>
        <v>3.75</v>
      </c>
      <c r="P2196" s="18">
        <f t="shared" si="102"/>
        <v>70170001</v>
      </c>
      <c r="Q2196" s="18" t="str">
        <f>G2196&amp;"#"&amp;H2196&amp;"#"&amp;VLOOKUP(G2196,章节关卡!$AN$3:$AO$36,2,FALSE)</f>
        <v>1603002#3#16</v>
      </c>
    </row>
    <row r="2197" spans="1:17" s="24" customFormat="1" ht="17.100000000000001" customHeight="1" x14ac:dyDescent="0.2">
      <c r="A2197" s="14">
        <v>2194</v>
      </c>
      <c r="B2197" s="14">
        <v>7017</v>
      </c>
      <c r="C2197" s="14" t="s">
        <v>3357</v>
      </c>
      <c r="D2197" s="14" t="s">
        <v>968</v>
      </c>
      <c r="E2197" s="14">
        <v>2</v>
      </c>
      <c r="F2197" s="18">
        <f t="shared" si="103"/>
        <v>7500</v>
      </c>
      <c r="G2197" s="18">
        <f>INDEX(掉落组填表!$S$2:$AQ$2,MATCH(掉落填表!J2197,掉落组填表!$S$3:$AQ$3,0))</f>
        <v>1603007</v>
      </c>
      <c r="H2197" s="18">
        <f t="shared" si="104"/>
        <v>1</v>
      </c>
      <c r="J2197" s="24" t="s">
        <v>407</v>
      </c>
      <c r="K2197" s="18">
        <f>MATCH(J2197,掉落组填表!$S$3:$AQ$3,0)</f>
        <v>10</v>
      </c>
      <c r="L2197" s="18">
        <f>INDEX(掉落组填表!$S$564:$AQ$643,掉落填表!B2197-7000,掉落填表!K2197)</f>
        <v>0.75</v>
      </c>
      <c r="P2197" s="18">
        <f t="shared" si="102"/>
        <v>70170002</v>
      </c>
      <c r="Q2197" s="18" t="str">
        <f>G2197&amp;"#"&amp;H2197&amp;"#"&amp;VLOOKUP(G2197,章节关卡!$AN$3:$AO$36,2,FALSE)</f>
        <v>1603007#1#16</v>
      </c>
    </row>
    <row r="2198" spans="1:17" ht="17.100000000000001" customHeight="1" x14ac:dyDescent="0.2">
      <c r="A2198" s="14">
        <v>2195</v>
      </c>
      <c r="B2198" s="14">
        <v>7018</v>
      </c>
      <c r="C2198" s="14" t="s">
        <v>3358</v>
      </c>
      <c r="D2198" s="14" t="s">
        <v>968</v>
      </c>
      <c r="E2198" s="14">
        <v>1</v>
      </c>
      <c r="F2198" s="18">
        <f t="shared" si="103"/>
        <v>10000</v>
      </c>
      <c r="G2198" s="18">
        <f>INDEX(掉落组填表!$S$2:$AQ$2,MATCH(掉落填表!J2198,掉落组填表!$S$3:$AQ$3,0))</f>
        <v>1603005</v>
      </c>
      <c r="H2198" s="18">
        <f t="shared" si="104"/>
        <v>3</v>
      </c>
      <c r="J2198" s="28" t="s">
        <v>405</v>
      </c>
      <c r="K2198" s="18">
        <f>MATCH(J2198,掉落组填表!$S$3:$AQ$3,0)</f>
        <v>8</v>
      </c>
      <c r="L2198" s="18">
        <f>INDEX(掉落组填表!$S$564:$AQ$643,掉落填表!B2198-7000,掉落填表!K2198)</f>
        <v>3.75</v>
      </c>
      <c r="P2198" s="18">
        <f t="shared" si="102"/>
        <v>70180001</v>
      </c>
      <c r="Q2198" s="18" t="str">
        <f>G2198&amp;"#"&amp;H2198&amp;"#"&amp;VLOOKUP(G2198,章节关卡!$AN$3:$AO$36,2,FALSE)</f>
        <v>1603005#3#16</v>
      </c>
    </row>
    <row r="2199" spans="1:17" s="24" customFormat="1" ht="17.100000000000001" customHeight="1" x14ac:dyDescent="0.2">
      <c r="A2199" s="14">
        <v>2196</v>
      </c>
      <c r="B2199" s="14">
        <v>7018</v>
      </c>
      <c r="C2199" s="14" t="s">
        <v>3359</v>
      </c>
      <c r="D2199" s="14" t="s">
        <v>968</v>
      </c>
      <c r="E2199" s="14">
        <v>2</v>
      </c>
      <c r="F2199" s="18">
        <f t="shared" si="103"/>
        <v>7500</v>
      </c>
      <c r="G2199" s="18">
        <f>INDEX(掉落组填表!$S$2:$AQ$2,MATCH(掉落填表!J2199,掉落组填表!$S$3:$AQ$3,0))</f>
        <v>1603008</v>
      </c>
      <c r="H2199" s="18">
        <f t="shared" si="104"/>
        <v>1</v>
      </c>
      <c r="J2199" s="24" t="s">
        <v>409</v>
      </c>
      <c r="K2199" s="18">
        <f>MATCH(J2199,掉落组填表!$S$3:$AQ$3,0)</f>
        <v>11</v>
      </c>
      <c r="L2199" s="18">
        <f>INDEX(掉落组填表!$S$564:$AQ$643,掉落填表!B2199-7000,掉落填表!K2199)</f>
        <v>0.75</v>
      </c>
      <c r="P2199" s="18">
        <f t="shared" si="102"/>
        <v>70180002</v>
      </c>
      <c r="Q2199" s="18" t="str">
        <f>G2199&amp;"#"&amp;H2199&amp;"#"&amp;VLOOKUP(G2199,章节关卡!$AN$3:$AO$36,2,FALSE)</f>
        <v>1603008#1#16</v>
      </c>
    </row>
    <row r="2200" spans="1:17" ht="17.100000000000001" customHeight="1" x14ac:dyDescent="0.2">
      <c r="A2200" s="14">
        <v>2197</v>
      </c>
      <c r="B2200" s="14">
        <v>7019</v>
      </c>
      <c r="C2200" s="14" t="s">
        <v>3360</v>
      </c>
      <c r="D2200" s="14" t="s">
        <v>968</v>
      </c>
      <c r="E2200" s="14">
        <v>1</v>
      </c>
      <c r="F2200" s="18">
        <f t="shared" si="103"/>
        <v>10000</v>
      </c>
      <c r="G2200" s="18">
        <f>INDEX(掉落组填表!$S$2:$AQ$2,MATCH(掉落填表!J2200,掉落组填表!$S$3:$AQ$3,0))</f>
        <v>1603002</v>
      </c>
      <c r="H2200" s="18">
        <f t="shared" si="104"/>
        <v>3</v>
      </c>
      <c r="J2200" s="28" t="s">
        <v>402</v>
      </c>
      <c r="K2200" s="18">
        <f>MATCH(J2200,掉落组填表!$S$3:$AQ$3,0)</f>
        <v>5</v>
      </c>
      <c r="L2200" s="18">
        <f>INDEX(掉落组填表!$S$564:$AQ$643,掉落填表!B2200-7000,掉落填表!K2200)</f>
        <v>3.75</v>
      </c>
      <c r="P2200" s="18">
        <f t="shared" si="102"/>
        <v>70190001</v>
      </c>
      <c r="Q2200" s="18" t="str">
        <f>G2200&amp;"#"&amp;H2200&amp;"#"&amp;VLOOKUP(G2200,章节关卡!$AN$3:$AO$36,2,FALSE)</f>
        <v>1603002#3#16</v>
      </c>
    </row>
    <row r="2201" spans="1:17" s="24" customFormat="1" ht="17.100000000000001" customHeight="1" x14ac:dyDescent="0.2">
      <c r="A2201" s="14">
        <v>2198</v>
      </c>
      <c r="B2201" s="14">
        <v>7019</v>
      </c>
      <c r="C2201" s="14" t="s">
        <v>3361</v>
      </c>
      <c r="D2201" s="14" t="s">
        <v>968</v>
      </c>
      <c r="E2201" s="14">
        <v>2</v>
      </c>
      <c r="F2201" s="18">
        <f t="shared" si="103"/>
        <v>7500</v>
      </c>
      <c r="G2201" s="18">
        <f>INDEX(掉落组填表!$S$2:$AQ$2,MATCH(掉落填表!J2201,掉落组填表!$S$3:$AQ$3,0))</f>
        <v>1603009</v>
      </c>
      <c r="H2201" s="18">
        <f t="shared" si="104"/>
        <v>1</v>
      </c>
      <c r="J2201" s="24" t="s">
        <v>411</v>
      </c>
      <c r="K2201" s="18">
        <f>MATCH(J2201,掉落组填表!$S$3:$AQ$3,0)</f>
        <v>12</v>
      </c>
      <c r="L2201" s="18">
        <f>INDEX(掉落组填表!$S$564:$AQ$643,掉落填表!B2201-7000,掉落填表!K2201)</f>
        <v>0.75</v>
      </c>
      <c r="P2201" s="18">
        <f t="shared" si="102"/>
        <v>70190002</v>
      </c>
      <c r="Q2201" s="18" t="str">
        <f>G2201&amp;"#"&amp;H2201&amp;"#"&amp;VLOOKUP(G2201,章节关卡!$AN$3:$AO$36,2,FALSE)</f>
        <v>1603009#1#16</v>
      </c>
    </row>
    <row r="2202" spans="1:17" ht="17.100000000000001" customHeight="1" x14ac:dyDescent="0.2">
      <c r="A2202" s="14">
        <v>2199</v>
      </c>
      <c r="B2202" s="14">
        <v>7020</v>
      </c>
      <c r="C2202" s="14" t="s">
        <v>3362</v>
      </c>
      <c r="D2202" s="14" t="s">
        <v>968</v>
      </c>
      <c r="E2202" s="14">
        <v>1</v>
      </c>
      <c r="F2202" s="18">
        <f t="shared" si="103"/>
        <v>10000</v>
      </c>
      <c r="G2202" s="18">
        <f>INDEX(掉落组填表!$S$2:$AQ$2,MATCH(掉落填表!J2202,掉落组填表!$S$3:$AQ$3,0))</f>
        <v>1603005</v>
      </c>
      <c r="H2202" s="18">
        <f t="shared" si="104"/>
        <v>3</v>
      </c>
      <c r="J2202" s="28" t="s">
        <v>405</v>
      </c>
      <c r="K2202" s="18">
        <f>MATCH(J2202,掉落组填表!$S$3:$AQ$3,0)</f>
        <v>8</v>
      </c>
      <c r="L2202" s="18">
        <f>INDEX(掉落组填表!$S$564:$AQ$643,掉落填表!B2202-7000,掉落填表!K2202)</f>
        <v>3.75</v>
      </c>
      <c r="P2202" s="18">
        <f t="shared" si="102"/>
        <v>70200001</v>
      </c>
      <c r="Q2202" s="18" t="str">
        <f>G2202&amp;"#"&amp;H2202&amp;"#"&amp;VLOOKUP(G2202,章节关卡!$AN$3:$AO$36,2,FALSE)</f>
        <v>1603005#3#16</v>
      </c>
    </row>
    <row r="2203" spans="1:17" s="24" customFormat="1" ht="17.100000000000001" customHeight="1" x14ac:dyDescent="0.2">
      <c r="A2203" s="14">
        <v>2200</v>
      </c>
      <c r="B2203" s="14">
        <v>7020</v>
      </c>
      <c r="C2203" s="14" t="s">
        <v>3363</v>
      </c>
      <c r="D2203" s="14" t="s">
        <v>968</v>
      </c>
      <c r="E2203" s="14">
        <v>2</v>
      </c>
      <c r="F2203" s="18">
        <f t="shared" si="103"/>
        <v>7500</v>
      </c>
      <c r="G2203" s="18">
        <f>INDEX(掉落组填表!$S$2:$AQ$2,MATCH(掉落填表!J2203,掉落组填表!$S$3:$AQ$3,0))</f>
        <v>1603010</v>
      </c>
      <c r="H2203" s="18">
        <f t="shared" si="104"/>
        <v>1</v>
      </c>
      <c r="J2203" s="24" t="s">
        <v>413</v>
      </c>
      <c r="K2203" s="18">
        <f>MATCH(J2203,掉落组填表!$S$3:$AQ$3,0)</f>
        <v>13</v>
      </c>
      <c r="L2203" s="18">
        <f>INDEX(掉落组填表!$S$564:$AQ$643,掉落填表!B2203-7000,掉落填表!K2203)</f>
        <v>0.75</v>
      </c>
      <c r="P2203" s="18">
        <f t="shared" si="102"/>
        <v>70200002</v>
      </c>
      <c r="Q2203" s="18" t="str">
        <f>G2203&amp;"#"&amp;H2203&amp;"#"&amp;VLOOKUP(G2203,章节关卡!$AN$3:$AO$36,2,FALSE)</f>
        <v>1603010#1#16</v>
      </c>
    </row>
    <row r="2204" spans="1:17" ht="17.100000000000001" customHeight="1" x14ac:dyDescent="0.2">
      <c r="A2204" s="14">
        <v>2201</v>
      </c>
      <c r="B2204" s="14">
        <v>7021</v>
      </c>
      <c r="C2204" s="14" t="s">
        <v>3364</v>
      </c>
      <c r="D2204" s="14" t="s">
        <v>968</v>
      </c>
      <c r="E2204" s="14">
        <v>1</v>
      </c>
      <c r="F2204" s="18">
        <f t="shared" si="103"/>
        <v>10000</v>
      </c>
      <c r="G2204" s="18">
        <f>INDEX(掉落组填表!$S$2:$AQ$2,MATCH(掉落填表!J2204,掉落组填表!$S$3:$AQ$3,0))</f>
        <v>1603002</v>
      </c>
      <c r="H2204" s="18">
        <f t="shared" si="104"/>
        <v>3</v>
      </c>
      <c r="J2204" s="28" t="s">
        <v>402</v>
      </c>
      <c r="K2204" s="18">
        <f>MATCH(J2204,掉落组填表!$S$3:$AQ$3,0)</f>
        <v>5</v>
      </c>
      <c r="L2204" s="18">
        <f>INDEX(掉落组填表!$S$564:$AQ$643,掉落填表!B2204-7000,掉落填表!K2204)</f>
        <v>3.75</v>
      </c>
      <c r="P2204" s="18">
        <f t="shared" si="102"/>
        <v>70210001</v>
      </c>
      <c r="Q2204" s="18" t="str">
        <f>G2204&amp;"#"&amp;H2204&amp;"#"&amp;VLOOKUP(G2204,章节关卡!$AN$3:$AO$36,2,FALSE)</f>
        <v>1603002#3#16</v>
      </c>
    </row>
    <row r="2205" spans="1:17" s="24" customFormat="1" ht="17.100000000000001" customHeight="1" x14ac:dyDescent="0.2">
      <c r="A2205" s="14">
        <v>2202</v>
      </c>
      <c r="B2205" s="14">
        <v>7021</v>
      </c>
      <c r="C2205" s="14" t="s">
        <v>3365</v>
      </c>
      <c r="D2205" s="14" t="s">
        <v>968</v>
      </c>
      <c r="E2205" s="14">
        <v>2</v>
      </c>
      <c r="F2205" s="18">
        <f t="shared" si="103"/>
        <v>7500</v>
      </c>
      <c r="G2205" s="18">
        <f>INDEX(掉落组填表!$S$2:$AQ$2,MATCH(掉落填表!J2205,掉落组填表!$S$3:$AQ$3,0))</f>
        <v>1603011</v>
      </c>
      <c r="H2205" s="18">
        <f t="shared" si="104"/>
        <v>1</v>
      </c>
      <c r="J2205" s="24" t="s">
        <v>415</v>
      </c>
      <c r="K2205" s="18">
        <f>MATCH(J2205,掉落组填表!$S$3:$AQ$3,0)</f>
        <v>14</v>
      </c>
      <c r="L2205" s="18">
        <f>INDEX(掉落组填表!$S$564:$AQ$643,掉落填表!B2205-7000,掉落填表!K2205)</f>
        <v>0.75</v>
      </c>
      <c r="P2205" s="18">
        <f t="shared" si="102"/>
        <v>70210002</v>
      </c>
      <c r="Q2205" s="18" t="str">
        <f>G2205&amp;"#"&amp;H2205&amp;"#"&amp;VLOOKUP(G2205,章节关卡!$AN$3:$AO$36,2,FALSE)</f>
        <v>1603011#1#16</v>
      </c>
    </row>
    <row r="2206" spans="1:17" ht="17.100000000000001" customHeight="1" x14ac:dyDescent="0.2">
      <c r="A2206" s="14">
        <v>2203</v>
      </c>
      <c r="B2206" s="14">
        <v>7022</v>
      </c>
      <c r="C2206" s="14" t="s">
        <v>3366</v>
      </c>
      <c r="D2206" s="14" t="s">
        <v>968</v>
      </c>
      <c r="E2206" s="14">
        <v>1</v>
      </c>
      <c r="F2206" s="18">
        <f t="shared" si="103"/>
        <v>10000</v>
      </c>
      <c r="G2206" s="18">
        <f>INDEX(掉落组填表!$S$2:$AQ$2,MATCH(掉落填表!J2206,掉落组填表!$S$3:$AQ$3,0))</f>
        <v>1603005</v>
      </c>
      <c r="H2206" s="18">
        <f t="shared" si="104"/>
        <v>5</v>
      </c>
      <c r="J2206" s="28" t="s">
        <v>405</v>
      </c>
      <c r="K2206" s="18">
        <f>MATCH(J2206,掉落组填表!$S$3:$AQ$3,0)</f>
        <v>8</v>
      </c>
      <c r="L2206" s="18">
        <f>INDEX(掉落组填表!$S$564:$AQ$643,掉落填表!B2206-7000,掉落填表!K2206)</f>
        <v>5</v>
      </c>
      <c r="P2206" s="18">
        <f t="shared" si="102"/>
        <v>70220001</v>
      </c>
      <c r="Q2206" s="18" t="str">
        <f>G2206&amp;"#"&amp;H2206&amp;"#"&amp;VLOOKUP(G2206,章节关卡!$AN$3:$AO$36,2,FALSE)</f>
        <v>1603005#5#16</v>
      </c>
    </row>
    <row r="2207" spans="1:17" s="24" customFormat="1" ht="17.100000000000001" customHeight="1" x14ac:dyDescent="0.2">
      <c r="A2207" s="14">
        <v>2204</v>
      </c>
      <c r="B2207" s="14">
        <v>7022</v>
      </c>
      <c r="C2207" s="14" t="s">
        <v>3367</v>
      </c>
      <c r="D2207" s="14" t="s">
        <v>968</v>
      </c>
      <c r="E2207" s="14">
        <v>2</v>
      </c>
      <c r="F2207" s="18">
        <f t="shared" si="103"/>
        <v>10000</v>
      </c>
      <c r="G2207" s="18">
        <f>INDEX(掉落组填表!$S$2:$AQ$2,MATCH(掉落填表!J2207,掉落组填表!$S$3:$AQ$3,0))</f>
        <v>1603007</v>
      </c>
      <c r="H2207" s="18">
        <f t="shared" si="104"/>
        <v>1</v>
      </c>
      <c r="J2207" s="24" t="s">
        <v>407</v>
      </c>
      <c r="K2207" s="18">
        <f>MATCH(J2207,掉落组填表!$S$3:$AQ$3,0)</f>
        <v>10</v>
      </c>
      <c r="L2207" s="18">
        <f>INDEX(掉落组填表!$S$564:$AQ$643,掉落填表!B2207-7000,掉落填表!K2207)</f>
        <v>1</v>
      </c>
      <c r="P2207" s="18">
        <f t="shared" si="102"/>
        <v>70220002</v>
      </c>
      <c r="Q2207" s="18" t="str">
        <f>G2207&amp;"#"&amp;H2207&amp;"#"&amp;VLOOKUP(G2207,章节关卡!$AN$3:$AO$36,2,FALSE)</f>
        <v>1603007#1#16</v>
      </c>
    </row>
    <row r="2208" spans="1:17" ht="17.100000000000001" customHeight="1" x14ac:dyDescent="0.2">
      <c r="A2208" s="14">
        <v>2205</v>
      </c>
      <c r="B2208" s="14">
        <v>7023</v>
      </c>
      <c r="C2208" s="14" t="s">
        <v>3368</v>
      </c>
      <c r="D2208" s="14" t="s">
        <v>968</v>
      </c>
      <c r="E2208" s="14">
        <v>1</v>
      </c>
      <c r="F2208" s="18">
        <f t="shared" si="103"/>
        <v>10000</v>
      </c>
      <c r="G2208" s="18">
        <f>INDEX(掉落组填表!$S$2:$AQ$2,MATCH(掉落填表!J2208,掉落组填表!$S$3:$AQ$3,0))</f>
        <v>1603002</v>
      </c>
      <c r="H2208" s="18">
        <f t="shared" si="104"/>
        <v>5</v>
      </c>
      <c r="J2208" s="28" t="s">
        <v>402</v>
      </c>
      <c r="K2208" s="18">
        <f>MATCH(J2208,掉落组填表!$S$3:$AQ$3,0)</f>
        <v>5</v>
      </c>
      <c r="L2208" s="18">
        <f>INDEX(掉落组填表!$S$564:$AQ$643,掉落填表!B2208-7000,掉落填表!K2208)</f>
        <v>5</v>
      </c>
      <c r="P2208" s="18">
        <f t="shared" si="102"/>
        <v>70230001</v>
      </c>
      <c r="Q2208" s="18" t="str">
        <f>G2208&amp;"#"&amp;H2208&amp;"#"&amp;VLOOKUP(G2208,章节关卡!$AN$3:$AO$36,2,FALSE)</f>
        <v>1603002#5#16</v>
      </c>
    </row>
    <row r="2209" spans="1:17" s="24" customFormat="1" ht="17.100000000000001" customHeight="1" x14ac:dyDescent="0.2">
      <c r="A2209" s="14">
        <v>2206</v>
      </c>
      <c r="B2209" s="14">
        <v>7023</v>
      </c>
      <c r="C2209" s="14" t="s">
        <v>3369</v>
      </c>
      <c r="D2209" s="14" t="s">
        <v>968</v>
      </c>
      <c r="E2209" s="14">
        <v>2</v>
      </c>
      <c r="F2209" s="18">
        <f t="shared" si="103"/>
        <v>10000</v>
      </c>
      <c r="G2209" s="18">
        <f>INDEX(掉落组填表!$S$2:$AQ$2,MATCH(掉落填表!J2209,掉落组填表!$S$3:$AQ$3,0))</f>
        <v>1603008</v>
      </c>
      <c r="H2209" s="18">
        <f t="shared" si="104"/>
        <v>1</v>
      </c>
      <c r="J2209" s="24" t="s">
        <v>409</v>
      </c>
      <c r="K2209" s="18">
        <f>MATCH(J2209,掉落组填表!$S$3:$AQ$3,0)</f>
        <v>11</v>
      </c>
      <c r="L2209" s="18">
        <f>INDEX(掉落组填表!$S$564:$AQ$643,掉落填表!B2209-7000,掉落填表!K2209)</f>
        <v>1</v>
      </c>
      <c r="P2209" s="18">
        <f t="shared" si="102"/>
        <v>70230002</v>
      </c>
      <c r="Q2209" s="18" t="str">
        <f>G2209&amp;"#"&amp;H2209&amp;"#"&amp;VLOOKUP(G2209,章节关卡!$AN$3:$AO$36,2,FALSE)</f>
        <v>1603008#1#16</v>
      </c>
    </row>
    <row r="2210" spans="1:17" ht="17.100000000000001" customHeight="1" x14ac:dyDescent="0.2">
      <c r="A2210" s="14">
        <v>2207</v>
      </c>
      <c r="B2210" s="14">
        <v>7024</v>
      </c>
      <c r="C2210" s="14" t="s">
        <v>3370</v>
      </c>
      <c r="D2210" s="14" t="s">
        <v>968</v>
      </c>
      <c r="E2210" s="14">
        <v>1</v>
      </c>
      <c r="F2210" s="18">
        <f t="shared" si="103"/>
        <v>10000</v>
      </c>
      <c r="G2210" s="18">
        <f>INDEX(掉落组填表!$S$2:$AQ$2,MATCH(掉落填表!J2210,掉落组填表!$S$3:$AQ$3,0))</f>
        <v>1603005</v>
      </c>
      <c r="H2210" s="18">
        <f t="shared" si="104"/>
        <v>5</v>
      </c>
      <c r="J2210" s="28" t="s">
        <v>405</v>
      </c>
      <c r="K2210" s="18">
        <f>MATCH(J2210,掉落组填表!$S$3:$AQ$3,0)</f>
        <v>8</v>
      </c>
      <c r="L2210" s="18">
        <f>INDEX(掉落组填表!$S$564:$AQ$643,掉落填表!B2210-7000,掉落填表!K2210)</f>
        <v>5</v>
      </c>
      <c r="P2210" s="18">
        <f t="shared" si="102"/>
        <v>70240001</v>
      </c>
      <c r="Q2210" s="18" t="str">
        <f>G2210&amp;"#"&amp;H2210&amp;"#"&amp;VLOOKUP(G2210,章节关卡!$AN$3:$AO$36,2,FALSE)</f>
        <v>1603005#5#16</v>
      </c>
    </row>
    <row r="2211" spans="1:17" s="24" customFormat="1" ht="17.100000000000001" customHeight="1" x14ac:dyDescent="0.2">
      <c r="A2211" s="14">
        <v>2208</v>
      </c>
      <c r="B2211" s="14">
        <v>7024</v>
      </c>
      <c r="C2211" s="14" t="s">
        <v>3371</v>
      </c>
      <c r="D2211" s="14" t="s">
        <v>968</v>
      </c>
      <c r="E2211" s="14">
        <v>2</v>
      </c>
      <c r="F2211" s="18">
        <f t="shared" si="103"/>
        <v>10000</v>
      </c>
      <c r="G2211" s="18">
        <f>INDEX(掉落组填表!$S$2:$AQ$2,MATCH(掉落填表!J2211,掉落组填表!$S$3:$AQ$3,0))</f>
        <v>1603009</v>
      </c>
      <c r="H2211" s="18">
        <f t="shared" si="104"/>
        <v>1</v>
      </c>
      <c r="J2211" s="24" t="s">
        <v>411</v>
      </c>
      <c r="K2211" s="18">
        <f>MATCH(J2211,掉落组填表!$S$3:$AQ$3,0)</f>
        <v>12</v>
      </c>
      <c r="L2211" s="18">
        <f>INDEX(掉落组填表!$S$564:$AQ$643,掉落填表!B2211-7000,掉落填表!K2211)</f>
        <v>1</v>
      </c>
      <c r="P2211" s="18">
        <f t="shared" si="102"/>
        <v>70240002</v>
      </c>
      <c r="Q2211" s="18" t="str">
        <f>G2211&amp;"#"&amp;H2211&amp;"#"&amp;VLOOKUP(G2211,章节关卡!$AN$3:$AO$36,2,FALSE)</f>
        <v>1603009#1#16</v>
      </c>
    </row>
    <row r="2212" spans="1:17" ht="17.100000000000001" customHeight="1" x14ac:dyDescent="0.2">
      <c r="A2212" s="14">
        <v>2209</v>
      </c>
      <c r="B2212" s="14">
        <v>7025</v>
      </c>
      <c r="C2212" s="14" t="s">
        <v>3372</v>
      </c>
      <c r="D2212" s="14" t="s">
        <v>968</v>
      </c>
      <c r="E2212" s="14">
        <v>1</v>
      </c>
      <c r="F2212" s="18">
        <f t="shared" si="103"/>
        <v>10000</v>
      </c>
      <c r="G2212" s="18">
        <f>INDEX(掉落组填表!$S$2:$AQ$2,MATCH(掉落填表!J2212,掉落组填表!$S$3:$AQ$3,0))</f>
        <v>1603002</v>
      </c>
      <c r="H2212" s="18">
        <f t="shared" si="104"/>
        <v>5</v>
      </c>
      <c r="J2212" s="28" t="s">
        <v>402</v>
      </c>
      <c r="K2212" s="18">
        <f>MATCH(J2212,掉落组填表!$S$3:$AQ$3,0)</f>
        <v>5</v>
      </c>
      <c r="L2212" s="18">
        <f>INDEX(掉落组填表!$S$564:$AQ$643,掉落填表!B2212-7000,掉落填表!K2212)</f>
        <v>5</v>
      </c>
      <c r="P2212" s="18">
        <f t="shared" si="102"/>
        <v>70250001</v>
      </c>
      <c r="Q2212" s="18" t="str">
        <f>G2212&amp;"#"&amp;H2212&amp;"#"&amp;VLOOKUP(G2212,章节关卡!$AN$3:$AO$36,2,FALSE)</f>
        <v>1603002#5#16</v>
      </c>
    </row>
    <row r="2213" spans="1:17" s="24" customFormat="1" ht="17.100000000000001" customHeight="1" x14ac:dyDescent="0.2">
      <c r="A2213" s="14">
        <v>2210</v>
      </c>
      <c r="B2213" s="14">
        <v>7025</v>
      </c>
      <c r="C2213" s="14" t="s">
        <v>3373</v>
      </c>
      <c r="D2213" s="14" t="s">
        <v>968</v>
      </c>
      <c r="E2213" s="14">
        <v>2</v>
      </c>
      <c r="F2213" s="18">
        <f t="shared" si="103"/>
        <v>10000</v>
      </c>
      <c r="G2213" s="18">
        <f>INDEX(掉落组填表!$S$2:$AQ$2,MATCH(掉落填表!J2213,掉落组填表!$S$3:$AQ$3,0))</f>
        <v>1603010</v>
      </c>
      <c r="H2213" s="18">
        <f t="shared" si="104"/>
        <v>1</v>
      </c>
      <c r="J2213" s="24" t="s">
        <v>413</v>
      </c>
      <c r="K2213" s="18">
        <f>MATCH(J2213,掉落组填表!$S$3:$AQ$3,0)</f>
        <v>13</v>
      </c>
      <c r="L2213" s="18">
        <f>INDEX(掉落组填表!$S$564:$AQ$643,掉落填表!B2213-7000,掉落填表!K2213)</f>
        <v>1</v>
      </c>
      <c r="P2213" s="18">
        <f t="shared" si="102"/>
        <v>70250002</v>
      </c>
      <c r="Q2213" s="18" t="str">
        <f>G2213&amp;"#"&amp;H2213&amp;"#"&amp;VLOOKUP(G2213,章节关卡!$AN$3:$AO$36,2,FALSE)</f>
        <v>1603010#1#16</v>
      </c>
    </row>
    <row r="2214" spans="1:17" ht="17.100000000000001" customHeight="1" x14ac:dyDescent="0.2">
      <c r="A2214" s="14">
        <v>2211</v>
      </c>
      <c r="B2214" s="14">
        <v>7026</v>
      </c>
      <c r="C2214" s="14" t="s">
        <v>3374</v>
      </c>
      <c r="D2214" s="14" t="s">
        <v>968</v>
      </c>
      <c r="E2214" s="14">
        <v>1</v>
      </c>
      <c r="F2214" s="18">
        <f t="shared" si="103"/>
        <v>10000</v>
      </c>
      <c r="G2214" s="18">
        <f>INDEX(掉落组填表!$S$2:$AQ$2,MATCH(掉落填表!J2214,掉落组填表!$S$3:$AQ$3,0))</f>
        <v>1603005</v>
      </c>
      <c r="H2214" s="18">
        <f t="shared" si="104"/>
        <v>5</v>
      </c>
      <c r="J2214" s="28" t="s">
        <v>405</v>
      </c>
      <c r="K2214" s="18">
        <f>MATCH(J2214,掉落组填表!$S$3:$AQ$3,0)</f>
        <v>8</v>
      </c>
      <c r="L2214" s="18">
        <f>INDEX(掉落组填表!$S$564:$AQ$643,掉落填表!B2214-7000,掉落填表!K2214)</f>
        <v>5</v>
      </c>
      <c r="P2214" s="18">
        <f t="shared" si="102"/>
        <v>70260001</v>
      </c>
      <c r="Q2214" s="18" t="str">
        <f>G2214&amp;"#"&amp;H2214&amp;"#"&amp;VLOOKUP(G2214,章节关卡!$AN$3:$AO$36,2,FALSE)</f>
        <v>1603005#5#16</v>
      </c>
    </row>
    <row r="2215" spans="1:17" s="24" customFormat="1" ht="17.100000000000001" customHeight="1" x14ac:dyDescent="0.2">
      <c r="A2215" s="14">
        <v>2212</v>
      </c>
      <c r="B2215" s="14">
        <v>7026</v>
      </c>
      <c r="C2215" s="14" t="s">
        <v>3375</v>
      </c>
      <c r="D2215" s="14" t="s">
        <v>968</v>
      </c>
      <c r="E2215" s="14">
        <v>2</v>
      </c>
      <c r="F2215" s="18">
        <f t="shared" si="103"/>
        <v>10000</v>
      </c>
      <c r="G2215" s="18">
        <f>INDEX(掉落组填表!$S$2:$AQ$2,MATCH(掉落填表!J2215,掉落组填表!$S$3:$AQ$3,0))</f>
        <v>1603011</v>
      </c>
      <c r="H2215" s="18">
        <f t="shared" si="104"/>
        <v>1</v>
      </c>
      <c r="J2215" s="24" t="s">
        <v>415</v>
      </c>
      <c r="K2215" s="18">
        <f>MATCH(J2215,掉落组填表!$S$3:$AQ$3,0)</f>
        <v>14</v>
      </c>
      <c r="L2215" s="18">
        <f>INDEX(掉落组填表!$S$564:$AQ$643,掉落填表!B2215-7000,掉落填表!K2215)</f>
        <v>1</v>
      </c>
      <c r="P2215" s="18">
        <f t="shared" si="102"/>
        <v>70260002</v>
      </c>
      <c r="Q2215" s="18" t="str">
        <f>G2215&amp;"#"&amp;H2215&amp;"#"&amp;VLOOKUP(G2215,章节关卡!$AN$3:$AO$36,2,FALSE)</f>
        <v>1603011#1#16</v>
      </c>
    </row>
    <row r="2216" spans="1:17" ht="17.100000000000001" customHeight="1" x14ac:dyDescent="0.2">
      <c r="A2216" s="14">
        <v>2213</v>
      </c>
      <c r="B2216" s="14">
        <v>7027</v>
      </c>
      <c r="C2216" s="14" t="s">
        <v>3376</v>
      </c>
      <c r="D2216" s="14" t="s">
        <v>968</v>
      </c>
      <c r="E2216" s="14">
        <v>1</v>
      </c>
      <c r="F2216" s="18">
        <f t="shared" si="103"/>
        <v>10000</v>
      </c>
      <c r="G2216" s="18">
        <f>INDEX(掉落组填表!$S$2:$AQ$2,MATCH(掉落填表!J2216,掉落组填表!$S$3:$AQ$3,0))</f>
        <v>1603002</v>
      </c>
      <c r="H2216" s="18">
        <f t="shared" si="104"/>
        <v>7</v>
      </c>
      <c r="J2216" s="28" t="s">
        <v>402</v>
      </c>
      <c r="K2216" s="18">
        <f>MATCH(J2216,掉落组填表!$S$3:$AQ$3,0)</f>
        <v>5</v>
      </c>
      <c r="L2216" s="18">
        <f>INDEX(掉落组填表!$S$564:$AQ$643,掉落填表!B2216-7000,掉落填表!K2216)</f>
        <v>7.5</v>
      </c>
      <c r="P2216" s="18">
        <f t="shared" si="102"/>
        <v>70270001</v>
      </c>
      <c r="Q2216" s="18" t="str">
        <f>G2216&amp;"#"&amp;H2216&amp;"#"&amp;VLOOKUP(G2216,章节关卡!$AN$3:$AO$36,2,FALSE)</f>
        <v>1603002#7#16</v>
      </c>
    </row>
    <row r="2217" spans="1:17" s="24" customFormat="1" ht="17.100000000000001" customHeight="1" x14ac:dyDescent="0.2">
      <c r="A2217" s="14">
        <v>2214</v>
      </c>
      <c r="B2217" s="14">
        <v>7027</v>
      </c>
      <c r="C2217" s="14" t="s">
        <v>3377</v>
      </c>
      <c r="D2217" s="14" t="s">
        <v>968</v>
      </c>
      <c r="E2217" s="14">
        <v>2</v>
      </c>
      <c r="F2217" s="18">
        <f t="shared" si="103"/>
        <v>7500</v>
      </c>
      <c r="G2217" s="18">
        <f>INDEX(掉落组填表!$S$2:$AQ$2,MATCH(掉落填表!J2217,掉落组填表!$S$3:$AQ$3,0))</f>
        <v>1603007</v>
      </c>
      <c r="H2217" s="18">
        <f t="shared" si="104"/>
        <v>1</v>
      </c>
      <c r="J2217" s="24" t="s">
        <v>407</v>
      </c>
      <c r="K2217" s="18">
        <f>MATCH(J2217,掉落组填表!$S$3:$AQ$3,0)</f>
        <v>10</v>
      </c>
      <c r="L2217" s="18">
        <f>INDEX(掉落组填表!$S$564:$AQ$643,掉落填表!B2217-7000,掉落填表!K2217)</f>
        <v>0.75</v>
      </c>
      <c r="P2217" s="18">
        <f t="shared" si="102"/>
        <v>70270002</v>
      </c>
      <c r="Q2217" s="18" t="str">
        <f>G2217&amp;"#"&amp;H2217&amp;"#"&amp;VLOOKUP(G2217,章节关卡!$AN$3:$AO$36,2,FALSE)</f>
        <v>1603007#1#16</v>
      </c>
    </row>
    <row r="2218" spans="1:17" ht="17.100000000000001" customHeight="1" x14ac:dyDescent="0.2">
      <c r="A2218" s="14">
        <v>2215</v>
      </c>
      <c r="B2218" s="14">
        <v>7028</v>
      </c>
      <c r="C2218" s="14" t="s">
        <v>3378</v>
      </c>
      <c r="D2218" s="14" t="s">
        <v>968</v>
      </c>
      <c r="E2218" s="14">
        <v>1</v>
      </c>
      <c r="F2218" s="18">
        <f t="shared" si="103"/>
        <v>10000</v>
      </c>
      <c r="G2218" s="18">
        <f>INDEX(掉落组填表!$S$2:$AQ$2,MATCH(掉落填表!J2218,掉落组填表!$S$3:$AQ$3,0))</f>
        <v>1603005</v>
      </c>
      <c r="H2218" s="18">
        <f t="shared" si="104"/>
        <v>7</v>
      </c>
      <c r="J2218" s="28" t="s">
        <v>405</v>
      </c>
      <c r="K2218" s="18">
        <f>MATCH(J2218,掉落组填表!$S$3:$AQ$3,0)</f>
        <v>8</v>
      </c>
      <c r="L2218" s="18">
        <f>INDEX(掉落组填表!$S$564:$AQ$643,掉落填表!B2218-7000,掉落填表!K2218)</f>
        <v>7.5</v>
      </c>
      <c r="P2218" s="18">
        <f t="shared" si="102"/>
        <v>70280001</v>
      </c>
      <c r="Q2218" s="18" t="str">
        <f>G2218&amp;"#"&amp;H2218&amp;"#"&amp;VLOOKUP(G2218,章节关卡!$AN$3:$AO$36,2,FALSE)</f>
        <v>1603005#7#16</v>
      </c>
    </row>
    <row r="2219" spans="1:17" s="24" customFormat="1" ht="17.100000000000001" customHeight="1" x14ac:dyDescent="0.2">
      <c r="A2219" s="14">
        <v>2216</v>
      </c>
      <c r="B2219" s="14">
        <v>7028</v>
      </c>
      <c r="C2219" s="14" t="s">
        <v>3379</v>
      </c>
      <c r="D2219" s="14" t="s">
        <v>968</v>
      </c>
      <c r="E2219" s="14">
        <v>2</v>
      </c>
      <c r="F2219" s="18">
        <f t="shared" si="103"/>
        <v>7500</v>
      </c>
      <c r="G2219" s="18">
        <f>INDEX(掉落组填表!$S$2:$AQ$2,MATCH(掉落填表!J2219,掉落组填表!$S$3:$AQ$3,0))</f>
        <v>1603008</v>
      </c>
      <c r="H2219" s="18">
        <f t="shared" si="104"/>
        <v>1</v>
      </c>
      <c r="J2219" s="24" t="s">
        <v>409</v>
      </c>
      <c r="K2219" s="18">
        <f>MATCH(J2219,掉落组填表!$S$3:$AQ$3,0)</f>
        <v>11</v>
      </c>
      <c r="L2219" s="18">
        <f>INDEX(掉落组填表!$S$564:$AQ$643,掉落填表!B2219-7000,掉落填表!K2219)</f>
        <v>0.75</v>
      </c>
      <c r="P2219" s="18">
        <f t="shared" si="102"/>
        <v>70280002</v>
      </c>
      <c r="Q2219" s="18" t="str">
        <f>G2219&amp;"#"&amp;H2219&amp;"#"&amp;VLOOKUP(G2219,章节关卡!$AN$3:$AO$36,2,FALSE)</f>
        <v>1603008#1#16</v>
      </c>
    </row>
    <row r="2220" spans="1:17" ht="17.100000000000001" customHeight="1" x14ac:dyDescent="0.2">
      <c r="A2220" s="14">
        <v>2217</v>
      </c>
      <c r="B2220" s="14">
        <v>7029</v>
      </c>
      <c r="C2220" s="14" t="s">
        <v>3380</v>
      </c>
      <c r="D2220" s="14" t="s">
        <v>968</v>
      </c>
      <c r="E2220" s="14">
        <v>1</v>
      </c>
      <c r="F2220" s="18">
        <f t="shared" si="103"/>
        <v>10000</v>
      </c>
      <c r="G2220" s="18">
        <f>INDEX(掉落组填表!$S$2:$AQ$2,MATCH(掉落填表!J2220,掉落组填表!$S$3:$AQ$3,0))</f>
        <v>1603002</v>
      </c>
      <c r="H2220" s="18">
        <f t="shared" si="104"/>
        <v>7</v>
      </c>
      <c r="J2220" s="28" t="s">
        <v>402</v>
      </c>
      <c r="K2220" s="18">
        <f>MATCH(J2220,掉落组填表!$S$3:$AQ$3,0)</f>
        <v>5</v>
      </c>
      <c r="L2220" s="18">
        <f>INDEX(掉落组填表!$S$564:$AQ$643,掉落填表!B2220-7000,掉落填表!K2220)</f>
        <v>7.5</v>
      </c>
      <c r="P2220" s="18">
        <f t="shared" si="102"/>
        <v>70290001</v>
      </c>
      <c r="Q2220" s="18" t="str">
        <f>G2220&amp;"#"&amp;H2220&amp;"#"&amp;VLOOKUP(G2220,章节关卡!$AN$3:$AO$36,2,FALSE)</f>
        <v>1603002#7#16</v>
      </c>
    </row>
    <row r="2221" spans="1:17" s="24" customFormat="1" ht="17.100000000000001" customHeight="1" x14ac:dyDescent="0.2">
      <c r="A2221" s="14">
        <v>2218</v>
      </c>
      <c r="B2221" s="14">
        <v>7029</v>
      </c>
      <c r="C2221" s="14" t="s">
        <v>3381</v>
      </c>
      <c r="D2221" s="14" t="s">
        <v>968</v>
      </c>
      <c r="E2221" s="14">
        <v>2</v>
      </c>
      <c r="F2221" s="18">
        <f t="shared" si="103"/>
        <v>7500</v>
      </c>
      <c r="G2221" s="18">
        <f>INDEX(掉落组填表!$S$2:$AQ$2,MATCH(掉落填表!J2221,掉落组填表!$S$3:$AQ$3,0))</f>
        <v>1603009</v>
      </c>
      <c r="H2221" s="18">
        <f t="shared" si="104"/>
        <v>1</v>
      </c>
      <c r="J2221" s="24" t="s">
        <v>411</v>
      </c>
      <c r="K2221" s="18">
        <f>MATCH(J2221,掉落组填表!$S$3:$AQ$3,0)</f>
        <v>12</v>
      </c>
      <c r="L2221" s="18">
        <f>INDEX(掉落组填表!$S$564:$AQ$643,掉落填表!B2221-7000,掉落填表!K2221)</f>
        <v>0.75</v>
      </c>
      <c r="P2221" s="18">
        <f t="shared" si="102"/>
        <v>70290002</v>
      </c>
      <c r="Q2221" s="18" t="str">
        <f>G2221&amp;"#"&amp;H2221&amp;"#"&amp;VLOOKUP(G2221,章节关卡!$AN$3:$AO$36,2,FALSE)</f>
        <v>1603009#1#16</v>
      </c>
    </row>
    <row r="2222" spans="1:17" ht="17.100000000000001" customHeight="1" x14ac:dyDescent="0.2">
      <c r="A2222" s="14">
        <v>2219</v>
      </c>
      <c r="B2222" s="14">
        <v>7030</v>
      </c>
      <c r="C2222" s="14" t="s">
        <v>3382</v>
      </c>
      <c r="D2222" s="14" t="s">
        <v>968</v>
      </c>
      <c r="E2222" s="14">
        <v>1</v>
      </c>
      <c r="F2222" s="18">
        <f t="shared" si="103"/>
        <v>10000</v>
      </c>
      <c r="G2222" s="18">
        <f>INDEX(掉落组填表!$S$2:$AQ$2,MATCH(掉落填表!J2222,掉落组填表!$S$3:$AQ$3,0))</f>
        <v>1603005</v>
      </c>
      <c r="H2222" s="18">
        <f t="shared" si="104"/>
        <v>7</v>
      </c>
      <c r="J2222" s="28" t="s">
        <v>405</v>
      </c>
      <c r="K2222" s="18">
        <f>MATCH(J2222,掉落组填表!$S$3:$AQ$3,0)</f>
        <v>8</v>
      </c>
      <c r="L2222" s="18">
        <f>INDEX(掉落组填表!$S$564:$AQ$643,掉落填表!B2222-7000,掉落填表!K2222)</f>
        <v>7.5</v>
      </c>
      <c r="P2222" s="18">
        <f t="shared" si="102"/>
        <v>70300001</v>
      </c>
      <c r="Q2222" s="18" t="str">
        <f>G2222&amp;"#"&amp;H2222&amp;"#"&amp;VLOOKUP(G2222,章节关卡!$AN$3:$AO$36,2,FALSE)</f>
        <v>1603005#7#16</v>
      </c>
    </row>
    <row r="2223" spans="1:17" s="24" customFormat="1" ht="17.100000000000001" customHeight="1" x14ac:dyDescent="0.2">
      <c r="A2223" s="14">
        <v>2220</v>
      </c>
      <c r="B2223" s="14">
        <v>7030</v>
      </c>
      <c r="C2223" s="14" t="s">
        <v>3383</v>
      </c>
      <c r="D2223" s="14" t="s">
        <v>968</v>
      </c>
      <c r="E2223" s="14">
        <v>2</v>
      </c>
      <c r="F2223" s="18">
        <f t="shared" si="103"/>
        <v>7500</v>
      </c>
      <c r="G2223" s="18">
        <f>INDEX(掉落组填表!$S$2:$AQ$2,MATCH(掉落填表!J2223,掉落组填表!$S$3:$AQ$3,0))</f>
        <v>1603010</v>
      </c>
      <c r="H2223" s="18">
        <f t="shared" si="104"/>
        <v>1</v>
      </c>
      <c r="J2223" s="24" t="s">
        <v>413</v>
      </c>
      <c r="K2223" s="18">
        <f>MATCH(J2223,掉落组填表!$S$3:$AQ$3,0)</f>
        <v>13</v>
      </c>
      <c r="L2223" s="18">
        <f>INDEX(掉落组填表!$S$564:$AQ$643,掉落填表!B2223-7000,掉落填表!K2223)</f>
        <v>0.75</v>
      </c>
      <c r="P2223" s="18">
        <f t="shared" si="102"/>
        <v>70300002</v>
      </c>
      <c r="Q2223" s="18" t="str">
        <f>G2223&amp;"#"&amp;H2223&amp;"#"&amp;VLOOKUP(G2223,章节关卡!$AN$3:$AO$36,2,FALSE)</f>
        <v>1603010#1#16</v>
      </c>
    </row>
    <row r="2224" spans="1:17" ht="17.100000000000001" customHeight="1" x14ac:dyDescent="0.2">
      <c r="A2224" s="14">
        <v>2221</v>
      </c>
      <c r="B2224" s="14">
        <v>7031</v>
      </c>
      <c r="C2224" s="14" t="s">
        <v>3384</v>
      </c>
      <c r="D2224" s="14" t="s">
        <v>968</v>
      </c>
      <c r="E2224" s="14">
        <v>1</v>
      </c>
      <c r="F2224" s="18">
        <f t="shared" si="103"/>
        <v>10000</v>
      </c>
      <c r="G2224" s="18">
        <f>INDEX(掉落组填表!$S$2:$AQ$2,MATCH(掉落填表!J2224,掉落组填表!$S$3:$AQ$3,0))</f>
        <v>1603002</v>
      </c>
      <c r="H2224" s="18">
        <f t="shared" si="104"/>
        <v>7</v>
      </c>
      <c r="J2224" s="28" t="s">
        <v>402</v>
      </c>
      <c r="K2224" s="18">
        <f>MATCH(J2224,掉落组填表!$S$3:$AQ$3,0)</f>
        <v>5</v>
      </c>
      <c r="L2224" s="18">
        <f>INDEX(掉落组填表!$S$564:$AQ$643,掉落填表!B2224-7000,掉落填表!K2224)</f>
        <v>7.5</v>
      </c>
      <c r="P2224" s="18">
        <f t="shared" si="102"/>
        <v>70310001</v>
      </c>
      <c r="Q2224" s="18" t="str">
        <f>G2224&amp;"#"&amp;H2224&amp;"#"&amp;VLOOKUP(G2224,章节关卡!$AN$3:$AO$36,2,FALSE)</f>
        <v>1603002#7#16</v>
      </c>
    </row>
    <row r="2225" spans="1:17" s="24" customFormat="1" ht="17.100000000000001" customHeight="1" x14ac:dyDescent="0.2">
      <c r="A2225" s="14">
        <v>2222</v>
      </c>
      <c r="B2225" s="14">
        <v>7031</v>
      </c>
      <c r="C2225" s="14" t="s">
        <v>3385</v>
      </c>
      <c r="D2225" s="14" t="s">
        <v>968</v>
      </c>
      <c r="E2225" s="14">
        <v>2</v>
      </c>
      <c r="F2225" s="18">
        <f t="shared" si="103"/>
        <v>7500</v>
      </c>
      <c r="G2225" s="18">
        <f>INDEX(掉落组填表!$S$2:$AQ$2,MATCH(掉落填表!J2225,掉落组填表!$S$3:$AQ$3,0))</f>
        <v>1603011</v>
      </c>
      <c r="H2225" s="18">
        <f t="shared" si="104"/>
        <v>1</v>
      </c>
      <c r="J2225" s="24" t="s">
        <v>415</v>
      </c>
      <c r="K2225" s="18">
        <f>MATCH(J2225,掉落组填表!$S$3:$AQ$3,0)</f>
        <v>14</v>
      </c>
      <c r="L2225" s="18">
        <f>INDEX(掉落组填表!$S$564:$AQ$643,掉落填表!B2225-7000,掉落填表!K2225)</f>
        <v>0.75</v>
      </c>
      <c r="P2225" s="18">
        <f t="shared" si="102"/>
        <v>70310002</v>
      </c>
      <c r="Q2225" s="18" t="str">
        <f>G2225&amp;"#"&amp;H2225&amp;"#"&amp;VLOOKUP(G2225,章节关卡!$AN$3:$AO$36,2,FALSE)</f>
        <v>1603011#1#16</v>
      </c>
    </row>
    <row r="2226" spans="1:17" ht="17.100000000000001" customHeight="1" x14ac:dyDescent="0.2">
      <c r="A2226" s="14">
        <v>2223</v>
      </c>
      <c r="B2226" s="14">
        <v>7032</v>
      </c>
      <c r="C2226" s="14" t="s">
        <v>3386</v>
      </c>
      <c r="D2226" s="14" t="s">
        <v>968</v>
      </c>
      <c r="E2226" s="14">
        <v>1</v>
      </c>
      <c r="F2226" s="18">
        <f t="shared" si="103"/>
        <v>10000</v>
      </c>
      <c r="G2226" s="18">
        <f>INDEX(掉落组填表!$S$2:$AQ$2,MATCH(掉落填表!J2226,掉落组填表!$S$3:$AQ$3,0))</f>
        <v>1603005</v>
      </c>
      <c r="H2226" s="18">
        <f t="shared" si="104"/>
        <v>10</v>
      </c>
      <c r="J2226" s="28" t="s">
        <v>405</v>
      </c>
      <c r="K2226" s="18">
        <f>MATCH(J2226,掉落组填表!$S$3:$AQ$3,0)</f>
        <v>8</v>
      </c>
      <c r="L2226" s="18">
        <f>INDEX(掉落组填表!$S$564:$AQ$643,掉落填表!B2226-7000,掉落填表!K2226)</f>
        <v>10</v>
      </c>
      <c r="P2226" s="18">
        <f t="shared" si="102"/>
        <v>70320001</v>
      </c>
      <c r="Q2226" s="18" t="str">
        <f>G2226&amp;"#"&amp;H2226&amp;"#"&amp;VLOOKUP(G2226,章节关卡!$AN$3:$AO$36,2,FALSE)</f>
        <v>1603005#10#16</v>
      </c>
    </row>
    <row r="2227" spans="1:17" s="24" customFormat="1" ht="17.100000000000001" customHeight="1" x14ac:dyDescent="0.2">
      <c r="A2227" s="14">
        <v>2224</v>
      </c>
      <c r="B2227" s="14">
        <v>7032</v>
      </c>
      <c r="C2227" s="14" t="s">
        <v>3387</v>
      </c>
      <c r="D2227" s="14" t="s">
        <v>968</v>
      </c>
      <c r="E2227" s="14">
        <v>2</v>
      </c>
      <c r="F2227" s="18">
        <f t="shared" si="103"/>
        <v>10000</v>
      </c>
      <c r="G2227" s="18">
        <f>INDEX(掉落组填表!$S$2:$AQ$2,MATCH(掉落填表!J2227,掉落组填表!$S$3:$AQ$3,0))</f>
        <v>1603007</v>
      </c>
      <c r="H2227" s="18">
        <f t="shared" si="104"/>
        <v>1</v>
      </c>
      <c r="J2227" s="24" t="s">
        <v>407</v>
      </c>
      <c r="K2227" s="18">
        <f>MATCH(J2227,掉落组填表!$S$3:$AQ$3,0)</f>
        <v>10</v>
      </c>
      <c r="L2227" s="18">
        <f>INDEX(掉落组填表!$S$564:$AQ$643,掉落填表!B2227-7000,掉落填表!K2227)</f>
        <v>1</v>
      </c>
      <c r="P2227" s="18">
        <f t="shared" si="102"/>
        <v>70320002</v>
      </c>
      <c r="Q2227" s="18" t="str">
        <f>G2227&amp;"#"&amp;H2227&amp;"#"&amp;VLOOKUP(G2227,章节关卡!$AN$3:$AO$36,2,FALSE)</f>
        <v>1603007#1#16</v>
      </c>
    </row>
    <row r="2228" spans="1:17" ht="17.100000000000001" customHeight="1" x14ac:dyDescent="0.2">
      <c r="A2228" s="14">
        <v>2225</v>
      </c>
      <c r="B2228" s="14">
        <v>7033</v>
      </c>
      <c r="C2228" s="14" t="s">
        <v>3388</v>
      </c>
      <c r="D2228" s="14" t="s">
        <v>968</v>
      </c>
      <c r="E2228" s="14">
        <v>1</v>
      </c>
      <c r="F2228" s="18">
        <f t="shared" si="103"/>
        <v>10000</v>
      </c>
      <c r="G2228" s="18">
        <f>INDEX(掉落组填表!$S$2:$AQ$2,MATCH(掉落填表!J2228,掉落组填表!$S$3:$AQ$3,0))</f>
        <v>1603002</v>
      </c>
      <c r="H2228" s="18">
        <f t="shared" si="104"/>
        <v>10</v>
      </c>
      <c r="J2228" s="28" t="s">
        <v>402</v>
      </c>
      <c r="K2228" s="18">
        <f>MATCH(J2228,掉落组填表!$S$3:$AQ$3,0)</f>
        <v>5</v>
      </c>
      <c r="L2228" s="18">
        <f>INDEX(掉落组填表!$S$564:$AQ$643,掉落填表!B2228-7000,掉落填表!K2228)</f>
        <v>10</v>
      </c>
      <c r="P2228" s="18">
        <f t="shared" si="102"/>
        <v>70330001</v>
      </c>
      <c r="Q2228" s="18" t="str">
        <f>G2228&amp;"#"&amp;H2228&amp;"#"&amp;VLOOKUP(G2228,章节关卡!$AN$3:$AO$36,2,FALSE)</f>
        <v>1603002#10#16</v>
      </c>
    </row>
    <row r="2229" spans="1:17" s="24" customFormat="1" ht="17.100000000000001" customHeight="1" x14ac:dyDescent="0.2">
      <c r="A2229" s="14">
        <v>2226</v>
      </c>
      <c r="B2229" s="14">
        <v>7033</v>
      </c>
      <c r="C2229" s="14" t="s">
        <v>3389</v>
      </c>
      <c r="D2229" s="14" t="s">
        <v>968</v>
      </c>
      <c r="E2229" s="14">
        <v>2</v>
      </c>
      <c r="F2229" s="18">
        <f t="shared" si="103"/>
        <v>10000</v>
      </c>
      <c r="G2229" s="18">
        <f>INDEX(掉落组填表!$S$2:$AQ$2,MATCH(掉落填表!J2229,掉落组填表!$S$3:$AQ$3,0))</f>
        <v>1603008</v>
      </c>
      <c r="H2229" s="18">
        <f t="shared" si="104"/>
        <v>1</v>
      </c>
      <c r="J2229" s="24" t="s">
        <v>409</v>
      </c>
      <c r="K2229" s="18">
        <f>MATCH(J2229,掉落组填表!$S$3:$AQ$3,0)</f>
        <v>11</v>
      </c>
      <c r="L2229" s="18">
        <f>INDEX(掉落组填表!$S$564:$AQ$643,掉落填表!B2229-7000,掉落填表!K2229)</f>
        <v>1</v>
      </c>
      <c r="P2229" s="18">
        <f t="shared" si="102"/>
        <v>70330002</v>
      </c>
      <c r="Q2229" s="18" t="str">
        <f>G2229&amp;"#"&amp;H2229&amp;"#"&amp;VLOOKUP(G2229,章节关卡!$AN$3:$AO$36,2,FALSE)</f>
        <v>1603008#1#16</v>
      </c>
    </row>
    <row r="2230" spans="1:17" ht="17.100000000000001" customHeight="1" x14ac:dyDescent="0.2">
      <c r="A2230" s="14">
        <v>2227</v>
      </c>
      <c r="B2230" s="14">
        <v>7034</v>
      </c>
      <c r="C2230" s="14" t="s">
        <v>3390</v>
      </c>
      <c r="D2230" s="14" t="s">
        <v>968</v>
      </c>
      <c r="E2230" s="14">
        <v>1</v>
      </c>
      <c r="F2230" s="18">
        <f t="shared" si="103"/>
        <v>10000</v>
      </c>
      <c r="G2230" s="18">
        <f>INDEX(掉落组填表!$S$2:$AQ$2,MATCH(掉落填表!J2230,掉落组填表!$S$3:$AQ$3,0))</f>
        <v>1603005</v>
      </c>
      <c r="H2230" s="18">
        <f t="shared" si="104"/>
        <v>10</v>
      </c>
      <c r="J2230" s="28" t="s">
        <v>405</v>
      </c>
      <c r="K2230" s="18">
        <f>MATCH(J2230,掉落组填表!$S$3:$AQ$3,0)</f>
        <v>8</v>
      </c>
      <c r="L2230" s="18">
        <f>INDEX(掉落组填表!$S$564:$AQ$643,掉落填表!B2230-7000,掉落填表!K2230)</f>
        <v>10</v>
      </c>
      <c r="P2230" s="18">
        <f t="shared" si="102"/>
        <v>70340001</v>
      </c>
      <c r="Q2230" s="18" t="str">
        <f>G2230&amp;"#"&amp;H2230&amp;"#"&amp;VLOOKUP(G2230,章节关卡!$AN$3:$AO$36,2,FALSE)</f>
        <v>1603005#10#16</v>
      </c>
    </row>
    <row r="2231" spans="1:17" s="24" customFormat="1" ht="17.100000000000001" customHeight="1" x14ac:dyDescent="0.2">
      <c r="A2231" s="14">
        <v>2228</v>
      </c>
      <c r="B2231" s="14">
        <v>7034</v>
      </c>
      <c r="C2231" s="14" t="s">
        <v>3391</v>
      </c>
      <c r="D2231" s="14" t="s">
        <v>968</v>
      </c>
      <c r="E2231" s="14">
        <v>2</v>
      </c>
      <c r="F2231" s="18">
        <f t="shared" si="103"/>
        <v>10000</v>
      </c>
      <c r="G2231" s="18">
        <f>INDEX(掉落组填表!$S$2:$AQ$2,MATCH(掉落填表!J2231,掉落组填表!$S$3:$AQ$3,0))</f>
        <v>1603009</v>
      </c>
      <c r="H2231" s="18">
        <f t="shared" si="104"/>
        <v>1</v>
      </c>
      <c r="J2231" s="24" t="s">
        <v>411</v>
      </c>
      <c r="K2231" s="18">
        <f>MATCH(J2231,掉落组填表!$S$3:$AQ$3,0)</f>
        <v>12</v>
      </c>
      <c r="L2231" s="18">
        <f>INDEX(掉落组填表!$S$564:$AQ$643,掉落填表!B2231-7000,掉落填表!K2231)</f>
        <v>1</v>
      </c>
      <c r="P2231" s="18">
        <f t="shared" si="102"/>
        <v>70340002</v>
      </c>
      <c r="Q2231" s="18" t="str">
        <f>G2231&amp;"#"&amp;H2231&amp;"#"&amp;VLOOKUP(G2231,章节关卡!$AN$3:$AO$36,2,FALSE)</f>
        <v>1603009#1#16</v>
      </c>
    </row>
    <row r="2232" spans="1:17" ht="17.100000000000001" customHeight="1" x14ac:dyDescent="0.2">
      <c r="A2232" s="14">
        <v>2229</v>
      </c>
      <c r="B2232" s="14">
        <v>7035</v>
      </c>
      <c r="C2232" s="14" t="s">
        <v>3392</v>
      </c>
      <c r="D2232" s="14" t="s">
        <v>968</v>
      </c>
      <c r="E2232" s="14">
        <v>1</v>
      </c>
      <c r="F2232" s="18">
        <f t="shared" si="103"/>
        <v>10000</v>
      </c>
      <c r="G2232" s="18">
        <f>INDEX(掉落组填表!$S$2:$AQ$2,MATCH(掉落填表!J2232,掉落组填表!$S$3:$AQ$3,0))</f>
        <v>1603002</v>
      </c>
      <c r="H2232" s="18">
        <f t="shared" si="104"/>
        <v>10</v>
      </c>
      <c r="J2232" s="28" t="s">
        <v>402</v>
      </c>
      <c r="K2232" s="18">
        <f>MATCH(J2232,掉落组填表!$S$3:$AQ$3,0)</f>
        <v>5</v>
      </c>
      <c r="L2232" s="18">
        <f>INDEX(掉落组填表!$S$564:$AQ$643,掉落填表!B2232-7000,掉落填表!K2232)</f>
        <v>10</v>
      </c>
      <c r="P2232" s="18">
        <f t="shared" si="102"/>
        <v>70350001</v>
      </c>
      <c r="Q2232" s="18" t="str">
        <f>G2232&amp;"#"&amp;H2232&amp;"#"&amp;VLOOKUP(G2232,章节关卡!$AN$3:$AO$36,2,FALSE)</f>
        <v>1603002#10#16</v>
      </c>
    </row>
    <row r="2233" spans="1:17" s="24" customFormat="1" ht="17.100000000000001" customHeight="1" x14ac:dyDescent="0.2">
      <c r="A2233" s="14">
        <v>2230</v>
      </c>
      <c r="B2233" s="14">
        <v>7035</v>
      </c>
      <c r="C2233" s="14" t="s">
        <v>3393</v>
      </c>
      <c r="D2233" s="14" t="s">
        <v>968</v>
      </c>
      <c r="E2233" s="14">
        <v>2</v>
      </c>
      <c r="F2233" s="18">
        <f t="shared" si="103"/>
        <v>10000</v>
      </c>
      <c r="G2233" s="18">
        <f>INDEX(掉落组填表!$S$2:$AQ$2,MATCH(掉落填表!J2233,掉落组填表!$S$3:$AQ$3,0))</f>
        <v>1603010</v>
      </c>
      <c r="H2233" s="18">
        <f t="shared" si="104"/>
        <v>1</v>
      </c>
      <c r="J2233" s="24" t="s">
        <v>413</v>
      </c>
      <c r="K2233" s="18">
        <f>MATCH(J2233,掉落组填表!$S$3:$AQ$3,0)</f>
        <v>13</v>
      </c>
      <c r="L2233" s="18">
        <f>INDEX(掉落组填表!$S$564:$AQ$643,掉落填表!B2233-7000,掉落填表!K2233)</f>
        <v>1</v>
      </c>
      <c r="P2233" s="18">
        <f t="shared" si="102"/>
        <v>70350002</v>
      </c>
      <c r="Q2233" s="18" t="str">
        <f>G2233&amp;"#"&amp;H2233&amp;"#"&amp;VLOOKUP(G2233,章节关卡!$AN$3:$AO$36,2,FALSE)</f>
        <v>1603010#1#16</v>
      </c>
    </row>
    <row r="2234" spans="1:17" ht="17.100000000000001" customHeight="1" x14ac:dyDescent="0.2">
      <c r="A2234" s="14">
        <v>2231</v>
      </c>
      <c r="B2234" s="14">
        <v>7036</v>
      </c>
      <c r="C2234" s="14" t="s">
        <v>3394</v>
      </c>
      <c r="D2234" s="14" t="s">
        <v>968</v>
      </c>
      <c r="E2234" s="14">
        <v>1</v>
      </c>
      <c r="F2234" s="18">
        <f t="shared" si="103"/>
        <v>10000</v>
      </c>
      <c r="G2234" s="18">
        <f>INDEX(掉落组填表!$S$2:$AQ$2,MATCH(掉落填表!J2234,掉落组填表!$S$3:$AQ$3,0))</f>
        <v>1603005</v>
      </c>
      <c r="H2234" s="18">
        <f t="shared" si="104"/>
        <v>10</v>
      </c>
      <c r="J2234" s="28" t="s">
        <v>405</v>
      </c>
      <c r="K2234" s="18">
        <f>MATCH(J2234,掉落组填表!$S$3:$AQ$3,0)</f>
        <v>8</v>
      </c>
      <c r="L2234" s="18">
        <f>INDEX(掉落组填表!$S$564:$AQ$643,掉落填表!B2234-7000,掉落填表!K2234)</f>
        <v>10</v>
      </c>
      <c r="P2234" s="18">
        <f t="shared" si="102"/>
        <v>70360001</v>
      </c>
      <c r="Q2234" s="18" t="str">
        <f>G2234&amp;"#"&amp;H2234&amp;"#"&amp;VLOOKUP(G2234,章节关卡!$AN$3:$AO$36,2,FALSE)</f>
        <v>1603005#10#16</v>
      </c>
    </row>
    <row r="2235" spans="1:17" s="24" customFormat="1" ht="17.100000000000001" customHeight="1" x14ac:dyDescent="0.2">
      <c r="A2235" s="14">
        <v>2232</v>
      </c>
      <c r="B2235" s="14">
        <v>7036</v>
      </c>
      <c r="C2235" s="14" t="s">
        <v>3395</v>
      </c>
      <c r="D2235" s="14" t="s">
        <v>968</v>
      </c>
      <c r="E2235" s="14">
        <v>2</v>
      </c>
      <c r="F2235" s="18">
        <f t="shared" si="103"/>
        <v>10000</v>
      </c>
      <c r="G2235" s="18">
        <f>INDEX(掉落组填表!$S$2:$AQ$2,MATCH(掉落填表!J2235,掉落组填表!$S$3:$AQ$3,0))</f>
        <v>1603011</v>
      </c>
      <c r="H2235" s="18">
        <f t="shared" si="104"/>
        <v>1</v>
      </c>
      <c r="J2235" s="24" t="s">
        <v>415</v>
      </c>
      <c r="K2235" s="18">
        <f>MATCH(J2235,掉落组填表!$S$3:$AQ$3,0)</f>
        <v>14</v>
      </c>
      <c r="L2235" s="18">
        <f>INDEX(掉落组填表!$S$564:$AQ$643,掉落填表!B2235-7000,掉落填表!K2235)</f>
        <v>1</v>
      </c>
      <c r="P2235" s="18">
        <f t="shared" si="102"/>
        <v>70360002</v>
      </c>
      <c r="Q2235" s="18" t="str">
        <f>G2235&amp;"#"&amp;H2235&amp;"#"&amp;VLOOKUP(G2235,章节关卡!$AN$3:$AO$36,2,FALSE)</f>
        <v>1603011#1#16</v>
      </c>
    </row>
    <row r="2236" spans="1:17" ht="17.100000000000001" customHeight="1" x14ac:dyDescent="0.2">
      <c r="A2236" s="14">
        <v>2233</v>
      </c>
      <c r="B2236" s="14">
        <v>7037</v>
      </c>
      <c r="C2236" s="14" t="s">
        <v>3396</v>
      </c>
      <c r="D2236" s="14" t="s">
        <v>968</v>
      </c>
      <c r="E2236" s="14">
        <v>1</v>
      </c>
      <c r="F2236" s="18">
        <f t="shared" si="103"/>
        <v>10000</v>
      </c>
      <c r="G2236" s="18">
        <f>INDEX(掉落组填表!$S$2:$AQ$2,MATCH(掉落填表!J2236,掉落组填表!$S$3:$AQ$3,0))</f>
        <v>1603002</v>
      </c>
      <c r="H2236" s="18">
        <f t="shared" si="104"/>
        <v>7</v>
      </c>
      <c r="J2236" s="28" t="s">
        <v>402</v>
      </c>
      <c r="K2236" s="18">
        <f>MATCH(J2236,掉落组填表!$S$3:$AQ$3,0)</f>
        <v>5</v>
      </c>
      <c r="L2236" s="18">
        <f>INDEX(掉落组填表!$S$564:$AQ$643,掉落填表!B2236-7000,掉落填表!K2236)</f>
        <v>7.5</v>
      </c>
      <c r="P2236" s="18">
        <f t="shared" si="102"/>
        <v>70370001</v>
      </c>
      <c r="Q2236" s="18" t="str">
        <f>G2236&amp;"#"&amp;H2236&amp;"#"&amp;VLOOKUP(G2236,章节关卡!$AN$3:$AO$36,2,FALSE)</f>
        <v>1603002#7#16</v>
      </c>
    </row>
    <row r="2237" spans="1:17" s="24" customFormat="1" ht="17.100000000000001" customHeight="1" x14ac:dyDescent="0.2">
      <c r="A2237" s="14">
        <v>2234</v>
      </c>
      <c r="B2237" s="14">
        <v>7037</v>
      </c>
      <c r="C2237" s="14" t="s">
        <v>3397</v>
      </c>
      <c r="D2237" s="14" t="s">
        <v>968</v>
      </c>
      <c r="E2237" s="14">
        <v>2</v>
      </c>
      <c r="F2237" s="18">
        <f t="shared" si="103"/>
        <v>10000</v>
      </c>
      <c r="G2237" s="18">
        <f>INDEX(掉落组填表!$S$2:$AQ$2,MATCH(掉落填表!J2237,掉落组填表!$S$3:$AQ$3,0))</f>
        <v>1603007</v>
      </c>
      <c r="H2237" s="18">
        <f t="shared" si="104"/>
        <v>1</v>
      </c>
      <c r="J2237" s="24" t="s">
        <v>407</v>
      </c>
      <c r="K2237" s="18">
        <f>MATCH(J2237,掉落组填表!$S$3:$AQ$3,0)</f>
        <v>10</v>
      </c>
      <c r="L2237" s="18">
        <f>INDEX(掉落组填表!$S$564:$AQ$643,掉落填表!B2237-7000,掉落填表!K2237)</f>
        <v>1.5</v>
      </c>
      <c r="P2237" s="18">
        <f t="shared" si="102"/>
        <v>70370002</v>
      </c>
      <c r="Q2237" s="18" t="str">
        <f>G2237&amp;"#"&amp;H2237&amp;"#"&amp;VLOOKUP(G2237,章节关卡!$AN$3:$AO$36,2,FALSE)</f>
        <v>1603007#1#16</v>
      </c>
    </row>
    <row r="2238" spans="1:17" ht="17.100000000000001" customHeight="1" x14ac:dyDescent="0.2">
      <c r="A2238" s="14">
        <v>2235</v>
      </c>
      <c r="B2238" s="14">
        <v>7038</v>
      </c>
      <c r="C2238" s="14" t="s">
        <v>3398</v>
      </c>
      <c r="D2238" s="14" t="s">
        <v>968</v>
      </c>
      <c r="E2238" s="14">
        <v>1</v>
      </c>
      <c r="F2238" s="18">
        <f t="shared" si="103"/>
        <v>10000</v>
      </c>
      <c r="G2238" s="18">
        <f>INDEX(掉落组填表!$S$2:$AQ$2,MATCH(掉落填表!J2238,掉落组填表!$S$3:$AQ$3,0))</f>
        <v>1603005</v>
      </c>
      <c r="H2238" s="18">
        <f t="shared" si="104"/>
        <v>7</v>
      </c>
      <c r="J2238" s="28" t="s">
        <v>405</v>
      </c>
      <c r="K2238" s="18">
        <f>MATCH(J2238,掉落组填表!$S$3:$AQ$3,0)</f>
        <v>8</v>
      </c>
      <c r="L2238" s="18">
        <f>INDEX(掉落组填表!$S$564:$AQ$643,掉落填表!B2238-7000,掉落填表!K2238)</f>
        <v>7.5</v>
      </c>
      <c r="P2238" s="18">
        <f t="shared" si="102"/>
        <v>70380001</v>
      </c>
      <c r="Q2238" s="18" t="str">
        <f>G2238&amp;"#"&amp;H2238&amp;"#"&amp;VLOOKUP(G2238,章节关卡!$AN$3:$AO$36,2,FALSE)</f>
        <v>1603005#7#16</v>
      </c>
    </row>
    <row r="2239" spans="1:17" s="24" customFormat="1" ht="17.100000000000001" customHeight="1" x14ac:dyDescent="0.2">
      <c r="A2239" s="14">
        <v>2236</v>
      </c>
      <c r="B2239" s="14">
        <v>7038</v>
      </c>
      <c r="C2239" s="14" t="s">
        <v>3399</v>
      </c>
      <c r="D2239" s="14" t="s">
        <v>968</v>
      </c>
      <c r="E2239" s="14">
        <v>2</v>
      </c>
      <c r="F2239" s="18">
        <f t="shared" si="103"/>
        <v>10000</v>
      </c>
      <c r="G2239" s="18">
        <f>INDEX(掉落组填表!$S$2:$AQ$2,MATCH(掉落填表!J2239,掉落组填表!$S$3:$AQ$3,0))</f>
        <v>1603008</v>
      </c>
      <c r="H2239" s="18">
        <f t="shared" si="104"/>
        <v>1</v>
      </c>
      <c r="J2239" s="24" t="s">
        <v>409</v>
      </c>
      <c r="K2239" s="18">
        <f>MATCH(J2239,掉落组填表!$S$3:$AQ$3,0)</f>
        <v>11</v>
      </c>
      <c r="L2239" s="18">
        <f>INDEX(掉落组填表!$S$564:$AQ$643,掉落填表!B2239-7000,掉落填表!K2239)</f>
        <v>1.5</v>
      </c>
      <c r="P2239" s="18">
        <f t="shared" si="102"/>
        <v>70380002</v>
      </c>
      <c r="Q2239" s="18" t="str">
        <f>G2239&amp;"#"&amp;H2239&amp;"#"&amp;VLOOKUP(G2239,章节关卡!$AN$3:$AO$36,2,FALSE)</f>
        <v>1603008#1#16</v>
      </c>
    </row>
    <row r="2240" spans="1:17" ht="17.100000000000001" customHeight="1" x14ac:dyDescent="0.2">
      <c r="A2240" s="14">
        <v>2237</v>
      </c>
      <c r="B2240" s="14">
        <v>7039</v>
      </c>
      <c r="C2240" s="14" t="s">
        <v>3400</v>
      </c>
      <c r="D2240" s="14" t="s">
        <v>968</v>
      </c>
      <c r="E2240" s="14">
        <v>1</v>
      </c>
      <c r="F2240" s="18">
        <f t="shared" si="103"/>
        <v>10000</v>
      </c>
      <c r="G2240" s="18">
        <f>INDEX(掉落组填表!$S$2:$AQ$2,MATCH(掉落填表!J2240,掉落组填表!$S$3:$AQ$3,0))</f>
        <v>1603002</v>
      </c>
      <c r="H2240" s="18">
        <f t="shared" si="104"/>
        <v>7</v>
      </c>
      <c r="J2240" s="28" t="s">
        <v>402</v>
      </c>
      <c r="K2240" s="18">
        <f>MATCH(J2240,掉落组填表!$S$3:$AQ$3,0)</f>
        <v>5</v>
      </c>
      <c r="L2240" s="18">
        <f>INDEX(掉落组填表!$S$564:$AQ$643,掉落填表!B2240-7000,掉落填表!K2240)</f>
        <v>7.5</v>
      </c>
      <c r="P2240" s="18">
        <f t="shared" si="102"/>
        <v>70390001</v>
      </c>
      <c r="Q2240" s="18" t="str">
        <f>G2240&amp;"#"&amp;H2240&amp;"#"&amp;VLOOKUP(G2240,章节关卡!$AN$3:$AO$36,2,FALSE)</f>
        <v>1603002#7#16</v>
      </c>
    </row>
    <row r="2241" spans="1:17" s="24" customFormat="1" ht="17.100000000000001" customHeight="1" x14ac:dyDescent="0.2">
      <c r="A2241" s="14">
        <v>2238</v>
      </c>
      <c r="B2241" s="14">
        <v>7039</v>
      </c>
      <c r="C2241" s="14" t="s">
        <v>3401</v>
      </c>
      <c r="D2241" s="14" t="s">
        <v>968</v>
      </c>
      <c r="E2241" s="14">
        <v>2</v>
      </c>
      <c r="F2241" s="18">
        <f t="shared" si="103"/>
        <v>10000</v>
      </c>
      <c r="G2241" s="18">
        <f>INDEX(掉落组填表!$S$2:$AQ$2,MATCH(掉落填表!J2241,掉落组填表!$S$3:$AQ$3,0))</f>
        <v>1603009</v>
      </c>
      <c r="H2241" s="18">
        <f t="shared" si="104"/>
        <v>1</v>
      </c>
      <c r="J2241" s="24" t="s">
        <v>411</v>
      </c>
      <c r="K2241" s="18">
        <f>MATCH(J2241,掉落组填表!$S$3:$AQ$3,0)</f>
        <v>12</v>
      </c>
      <c r="L2241" s="18">
        <f>INDEX(掉落组填表!$S$564:$AQ$643,掉落填表!B2241-7000,掉落填表!K2241)</f>
        <v>1.5</v>
      </c>
      <c r="P2241" s="18">
        <f t="shared" si="102"/>
        <v>70390002</v>
      </c>
      <c r="Q2241" s="18" t="str">
        <f>G2241&amp;"#"&amp;H2241&amp;"#"&amp;VLOOKUP(G2241,章节关卡!$AN$3:$AO$36,2,FALSE)</f>
        <v>1603009#1#16</v>
      </c>
    </row>
    <row r="2242" spans="1:17" ht="17.100000000000001" customHeight="1" x14ac:dyDescent="0.2">
      <c r="A2242" s="14">
        <v>2239</v>
      </c>
      <c r="B2242" s="14">
        <v>7040</v>
      </c>
      <c r="C2242" s="14" t="s">
        <v>3402</v>
      </c>
      <c r="D2242" s="14" t="s">
        <v>968</v>
      </c>
      <c r="E2242" s="14">
        <v>1</v>
      </c>
      <c r="F2242" s="18">
        <f t="shared" si="103"/>
        <v>10000</v>
      </c>
      <c r="G2242" s="18">
        <f>INDEX(掉落组填表!$S$2:$AQ$2,MATCH(掉落填表!J2242,掉落组填表!$S$3:$AQ$3,0))</f>
        <v>1603005</v>
      </c>
      <c r="H2242" s="18">
        <f t="shared" si="104"/>
        <v>7</v>
      </c>
      <c r="J2242" s="28" t="s">
        <v>405</v>
      </c>
      <c r="K2242" s="18">
        <f>MATCH(J2242,掉落组填表!$S$3:$AQ$3,0)</f>
        <v>8</v>
      </c>
      <c r="L2242" s="18">
        <f>INDEX(掉落组填表!$S$564:$AQ$643,掉落填表!B2242-7000,掉落填表!K2242)</f>
        <v>7.5</v>
      </c>
      <c r="P2242" s="18">
        <f t="shared" si="102"/>
        <v>70400001</v>
      </c>
      <c r="Q2242" s="18" t="str">
        <f>G2242&amp;"#"&amp;H2242&amp;"#"&amp;VLOOKUP(G2242,章节关卡!$AN$3:$AO$36,2,FALSE)</f>
        <v>1603005#7#16</v>
      </c>
    </row>
    <row r="2243" spans="1:17" s="24" customFormat="1" ht="17.100000000000001" customHeight="1" x14ac:dyDescent="0.2">
      <c r="A2243" s="14">
        <v>2240</v>
      </c>
      <c r="B2243" s="14">
        <v>7040</v>
      </c>
      <c r="C2243" s="14" t="s">
        <v>3403</v>
      </c>
      <c r="D2243" s="14" t="s">
        <v>968</v>
      </c>
      <c r="E2243" s="14">
        <v>2</v>
      </c>
      <c r="F2243" s="18">
        <f t="shared" si="103"/>
        <v>10000</v>
      </c>
      <c r="G2243" s="18">
        <f>INDEX(掉落组填表!$S$2:$AQ$2,MATCH(掉落填表!J2243,掉落组填表!$S$3:$AQ$3,0))</f>
        <v>1603010</v>
      </c>
      <c r="H2243" s="18">
        <f t="shared" si="104"/>
        <v>1</v>
      </c>
      <c r="J2243" s="24" t="s">
        <v>413</v>
      </c>
      <c r="K2243" s="18">
        <f>MATCH(J2243,掉落组填表!$S$3:$AQ$3,0)</f>
        <v>13</v>
      </c>
      <c r="L2243" s="18">
        <f>INDEX(掉落组填表!$S$564:$AQ$643,掉落填表!B2243-7000,掉落填表!K2243)</f>
        <v>1.5</v>
      </c>
      <c r="P2243" s="18">
        <f t="shared" si="102"/>
        <v>70400002</v>
      </c>
      <c r="Q2243" s="18" t="str">
        <f>G2243&amp;"#"&amp;H2243&amp;"#"&amp;VLOOKUP(G2243,章节关卡!$AN$3:$AO$36,2,FALSE)</f>
        <v>1603010#1#16</v>
      </c>
    </row>
    <row r="2244" spans="1:17" ht="17.100000000000001" customHeight="1" x14ac:dyDescent="0.2">
      <c r="A2244" s="14">
        <v>2241</v>
      </c>
      <c r="B2244" s="14">
        <v>7041</v>
      </c>
      <c r="C2244" s="14" t="s">
        <v>3404</v>
      </c>
      <c r="D2244" s="14" t="s">
        <v>968</v>
      </c>
      <c r="E2244" s="14">
        <v>1</v>
      </c>
      <c r="F2244" s="18">
        <f t="shared" si="103"/>
        <v>10000</v>
      </c>
      <c r="G2244" s="18">
        <f>INDEX(掉落组填表!$S$2:$AQ$2,MATCH(掉落填表!J2244,掉落组填表!$S$3:$AQ$3,0))</f>
        <v>1603002</v>
      </c>
      <c r="H2244" s="18">
        <f t="shared" si="104"/>
        <v>7</v>
      </c>
      <c r="J2244" s="28" t="s">
        <v>402</v>
      </c>
      <c r="K2244" s="18">
        <f>MATCH(J2244,掉落组填表!$S$3:$AQ$3,0)</f>
        <v>5</v>
      </c>
      <c r="L2244" s="18">
        <f>INDEX(掉落组填表!$S$564:$AQ$643,掉落填表!B2244-7000,掉落填表!K2244)</f>
        <v>7.5</v>
      </c>
      <c r="P2244" s="18">
        <f t="shared" ref="P2244:P2307" si="105">B2244*10000+E2244</f>
        <v>70410001</v>
      </c>
      <c r="Q2244" s="18" t="str">
        <f>G2244&amp;"#"&amp;H2244&amp;"#"&amp;VLOOKUP(G2244,章节关卡!$AN$3:$AO$36,2,FALSE)</f>
        <v>1603002#7#16</v>
      </c>
    </row>
    <row r="2245" spans="1:17" s="24" customFormat="1" ht="17.100000000000001" customHeight="1" x14ac:dyDescent="0.2">
      <c r="A2245" s="14">
        <v>2242</v>
      </c>
      <c r="B2245" s="14">
        <v>7041</v>
      </c>
      <c r="C2245" s="14" t="s">
        <v>3405</v>
      </c>
      <c r="D2245" s="14" t="s">
        <v>968</v>
      </c>
      <c r="E2245" s="14">
        <v>2</v>
      </c>
      <c r="F2245" s="18">
        <f t="shared" ref="F2245:F2308" si="106">IF(L2245&lt;1,INT(L2245*10000),10000)</f>
        <v>10000</v>
      </c>
      <c r="G2245" s="18">
        <f>INDEX(掉落组填表!$S$2:$AQ$2,MATCH(掉落填表!J2245,掉落组填表!$S$3:$AQ$3,0))</f>
        <v>1603011</v>
      </c>
      <c r="H2245" s="18">
        <f t="shared" ref="H2245:H2308" si="107">IF(F2245&lt;10000,1,INT(L2245))</f>
        <v>1</v>
      </c>
      <c r="J2245" s="24" t="s">
        <v>415</v>
      </c>
      <c r="K2245" s="18">
        <f>MATCH(J2245,掉落组填表!$S$3:$AQ$3,0)</f>
        <v>14</v>
      </c>
      <c r="L2245" s="18">
        <f>INDEX(掉落组填表!$S$564:$AQ$643,掉落填表!B2245-7000,掉落填表!K2245)</f>
        <v>1.5</v>
      </c>
      <c r="P2245" s="18">
        <f t="shared" si="105"/>
        <v>70410002</v>
      </c>
      <c r="Q2245" s="18" t="str">
        <f>G2245&amp;"#"&amp;H2245&amp;"#"&amp;VLOOKUP(G2245,章节关卡!$AN$3:$AO$36,2,FALSE)</f>
        <v>1603011#1#16</v>
      </c>
    </row>
    <row r="2246" spans="1:17" ht="17.100000000000001" customHeight="1" x14ac:dyDescent="0.2">
      <c r="A2246" s="14">
        <v>2243</v>
      </c>
      <c r="B2246" s="14">
        <v>7042</v>
      </c>
      <c r="C2246" s="14" t="s">
        <v>3406</v>
      </c>
      <c r="D2246" s="14" t="s">
        <v>968</v>
      </c>
      <c r="E2246" s="14">
        <v>1</v>
      </c>
      <c r="F2246" s="18">
        <f t="shared" si="106"/>
        <v>10000</v>
      </c>
      <c r="G2246" s="18">
        <f>INDEX(掉落组填表!$S$2:$AQ$2,MATCH(掉落填表!J2246,掉落组填表!$S$3:$AQ$3,0))</f>
        <v>1603005</v>
      </c>
      <c r="H2246" s="18">
        <f t="shared" si="107"/>
        <v>10</v>
      </c>
      <c r="J2246" s="28" t="s">
        <v>405</v>
      </c>
      <c r="K2246" s="18">
        <f>MATCH(J2246,掉落组填表!$S$3:$AQ$3,0)</f>
        <v>8</v>
      </c>
      <c r="L2246" s="18">
        <f>INDEX(掉落组填表!$S$564:$AQ$643,掉落填表!B2246-7000,掉落填表!K2246)</f>
        <v>10</v>
      </c>
      <c r="P2246" s="18">
        <f t="shared" si="105"/>
        <v>70420001</v>
      </c>
      <c r="Q2246" s="18" t="str">
        <f>G2246&amp;"#"&amp;H2246&amp;"#"&amp;VLOOKUP(G2246,章节关卡!$AN$3:$AO$36,2,FALSE)</f>
        <v>1603005#10#16</v>
      </c>
    </row>
    <row r="2247" spans="1:17" s="24" customFormat="1" ht="17.100000000000001" customHeight="1" x14ac:dyDescent="0.2">
      <c r="A2247" s="14">
        <v>2244</v>
      </c>
      <c r="B2247" s="14">
        <v>7042</v>
      </c>
      <c r="C2247" s="14" t="s">
        <v>3407</v>
      </c>
      <c r="D2247" s="14" t="s">
        <v>968</v>
      </c>
      <c r="E2247" s="14">
        <v>2</v>
      </c>
      <c r="F2247" s="18">
        <f t="shared" si="106"/>
        <v>10000</v>
      </c>
      <c r="G2247" s="18">
        <f>INDEX(掉落组填表!$S$2:$AQ$2,MATCH(掉落填表!J2247,掉落组填表!$S$3:$AQ$3,0))</f>
        <v>1603007</v>
      </c>
      <c r="H2247" s="18">
        <f t="shared" si="107"/>
        <v>2</v>
      </c>
      <c r="J2247" s="24" t="s">
        <v>407</v>
      </c>
      <c r="K2247" s="18">
        <f>MATCH(J2247,掉落组填表!$S$3:$AQ$3,0)</f>
        <v>10</v>
      </c>
      <c r="L2247" s="18">
        <f>INDEX(掉落组填表!$S$564:$AQ$643,掉落填表!B2247-7000,掉落填表!K2247)</f>
        <v>2</v>
      </c>
      <c r="P2247" s="18">
        <f t="shared" si="105"/>
        <v>70420002</v>
      </c>
      <c r="Q2247" s="18" t="str">
        <f>G2247&amp;"#"&amp;H2247&amp;"#"&amp;VLOOKUP(G2247,章节关卡!$AN$3:$AO$36,2,FALSE)</f>
        <v>1603007#2#16</v>
      </c>
    </row>
    <row r="2248" spans="1:17" ht="17.100000000000001" customHeight="1" x14ac:dyDescent="0.2">
      <c r="A2248" s="14">
        <v>2245</v>
      </c>
      <c r="B2248" s="14">
        <v>7043</v>
      </c>
      <c r="C2248" s="14" t="s">
        <v>3408</v>
      </c>
      <c r="D2248" s="14" t="s">
        <v>968</v>
      </c>
      <c r="E2248" s="14">
        <v>1</v>
      </c>
      <c r="F2248" s="18">
        <f t="shared" si="106"/>
        <v>10000</v>
      </c>
      <c r="G2248" s="18">
        <f>INDEX(掉落组填表!$S$2:$AQ$2,MATCH(掉落填表!J2248,掉落组填表!$S$3:$AQ$3,0))</f>
        <v>1603002</v>
      </c>
      <c r="H2248" s="18">
        <f t="shared" si="107"/>
        <v>10</v>
      </c>
      <c r="J2248" s="28" t="s">
        <v>402</v>
      </c>
      <c r="K2248" s="18">
        <f>MATCH(J2248,掉落组填表!$S$3:$AQ$3,0)</f>
        <v>5</v>
      </c>
      <c r="L2248" s="18">
        <f>INDEX(掉落组填表!$S$564:$AQ$643,掉落填表!B2248-7000,掉落填表!K2248)</f>
        <v>10</v>
      </c>
      <c r="P2248" s="18">
        <f t="shared" si="105"/>
        <v>70430001</v>
      </c>
      <c r="Q2248" s="18" t="str">
        <f>G2248&amp;"#"&amp;H2248&amp;"#"&amp;VLOOKUP(G2248,章节关卡!$AN$3:$AO$36,2,FALSE)</f>
        <v>1603002#10#16</v>
      </c>
    </row>
    <row r="2249" spans="1:17" s="24" customFormat="1" ht="17.100000000000001" customHeight="1" x14ac:dyDescent="0.2">
      <c r="A2249" s="14">
        <v>2246</v>
      </c>
      <c r="B2249" s="14">
        <v>7043</v>
      </c>
      <c r="C2249" s="14" t="s">
        <v>3409</v>
      </c>
      <c r="D2249" s="14" t="s">
        <v>968</v>
      </c>
      <c r="E2249" s="14">
        <v>2</v>
      </c>
      <c r="F2249" s="18">
        <f t="shared" si="106"/>
        <v>10000</v>
      </c>
      <c r="G2249" s="18">
        <f>INDEX(掉落组填表!$S$2:$AQ$2,MATCH(掉落填表!J2249,掉落组填表!$S$3:$AQ$3,0))</f>
        <v>1603008</v>
      </c>
      <c r="H2249" s="18">
        <f t="shared" si="107"/>
        <v>2</v>
      </c>
      <c r="J2249" s="24" t="s">
        <v>409</v>
      </c>
      <c r="K2249" s="18">
        <f>MATCH(J2249,掉落组填表!$S$3:$AQ$3,0)</f>
        <v>11</v>
      </c>
      <c r="L2249" s="18">
        <f>INDEX(掉落组填表!$S$564:$AQ$643,掉落填表!B2249-7000,掉落填表!K2249)</f>
        <v>2</v>
      </c>
      <c r="P2249" s="18">
        <f t="shared" si="105"/>
        <v>70430002</v>
      </c>
      <c r="Q2249" s="18" t="str">
        <f>G2249&amp;"#"&amp;H2249&amp;"#"&amp;VLOOKUP(G2249,章节关卡!$AN$3:$AO$36,2,FALSE)</f>
        <v>1603008#2#16</v>
      </c>
    </row>
    <row r="2250" spans="1:17" ht="17.100000000000001" customHeight="1" x14ac:dyDescent="0.2">
      <c r="A2250" s="14">
        <v>2247</v>
      </c>
      <c r="B2250" s="14">
        <v>7044</v>
      </c>
      <c r="C2250" s="14" t="s">
        <v>3410</v>
      </c>
      <c r="D2250" s="14" t="s">
        <v>968</v>
      </c>
      <c r="E2250" s="14">
        <v>1</v>
      </c>
      <c r="F2250" s="18">
        <f t="shared" si="106"/>
        <v>10000</v>
      </c>
      <c r="G2250" s="18">
        <f>INDEX(掉落组填表!$S$2:$AQ$2,MATCH(掉落填表!J2250,掉落组填表!$S$3:$AQ$3,0))</f>
        <v>1603005</v>
      </c>
      <c r="H2250" s="18">
        <f t="shared" si="107"/>
        <v>10</v>
      </c>
      <c r="J2250" s="28" t="s">
        <v>405</v>
      </c>
      <c r="K2250" s="18">
        <f>MATCH(J2250,掉落组填表!$S$3:$AQ$3,0)</f>
        <v>8</v>
      </c>
      <c r="L2250" s="18">
        <f>INDEX(掉落组填表!$S$564:$AQ$643,掉落填表!B2250-7000,掉落填表!K2250)</f>
        <v>10</v>
      </c>
      <c r="P2250" s="18">
        <f t="shared" si="105"/>
        <v>70440001</v>
      </c>
      <c r="Q2250" s="18" t="str">
        <f>G2250&amp;"#"&amp;H2250&amp;"#"&amp;VLOOKUP(G2250,章节关卡!$AN$3:$AO$36,2,FALSE)</f>
        <v>1603005#10#16</v>
      </c>
    </row>
    <row r="2251" spans="1:17" s="24" customFormat="1" ht="17.100000000000001" customHeight="1" x14ac:dyDescent="0.2">
      <c r="A2251" s="14">
        <v>2248</v>
      </c>
      <c r="B2251" s="14">
        <v>7044</v>
      </c>
      <c r="C2251" s="14" t="s">
        <v>3411</v>
      </c>
      <c r="D2251" s="14" t="s">
        <v>968</v>
      </c>
      <c r="E2251" s="14">
        <v>2</v>
      </c>
      <c r="F2251" s="18">
        <f t="shared" si="106"/>
        <v>10000</v>
      </c>
      <c r="G2251" s="18">
        <f>INDEX(掉落组填表!$S$2:$AQ$2,MATCH(掉落填表!J2251,掉落组填表!$S$3:$AQ$3,0))</f>
        <v>1603009</v>
      </c>
      <c r="H2251" s="18">
        <f t="shared" si="107"/>
        <v>2</v>
      </c>
      <c r="J2251" s="24" t="s">
        <v>411</v>
      </c>
      <c r="K2251" s="18">
        <f>MATCH(J2251,掉落组填表!$S$3:$AQ$3,0)</f>
        <v>12</v>
      </c>
      <c r="L2251" s="18">
        <f>INDEX(掉落组填表!$S$564:$AQ$643,掉落填表!B2251-7000,掉落填表!K2251)</f>
        <v>2</v>
      </c>
      <c r="P2251" s="18">
        <f t="shared" si="105"/>
        <v>70440002</v>
      </c>
      <c r="Q2251" s="18" t="str">
        <f>G2251&amp;"#"&amp;H2251&amp;"#"&amp;VLOOKUP(G2251,章节关卡!$AN$3:$AO$36,2,FALSE)</f>
        <v>1603009#2#16</v>
      </c>
    </row>
    <row r="2252" spans="1:17" ht="17.100000000000001" customHeight="1" x14ac:dyDescent="0.2">
      <c r="A2252" s="14">
        <v>2249</v>
      </c>
      <c r="B2252" s="14">
        <v>7045</v>
      </c>
      <c r="C2252" s="14" t="s">
        <v>3412</v>
      </c>
      <c r="D2252" s="14" t="s">
        <v>968</v>
      </c>
      <c r="E2252" s="14">
        <v>1</v>
      </c>
      <c r="F2252" s="18">
        <f t="shared" si="106"/>
        <v>10000</v>
      </c>
      <c r="G2252" s="18">
        <f>INDEX(掉落组填表!$S$2:$AQ$2,MATCH(掉落填表!J2252,掉落组填表!$S$3:$AQ$3,0))</f>
        <v>1603002</v>
      </c>
      <c r="H2252" s="18">
        <f t="shared" si="107"/>
        <v>10</v>
      </c>
      <c r="J2252" s="28" t="s">
        <v>402</v>
      </c>
      <c r="K2252" s="18">
        <f>MATCH(J2252,掉落组填表!$S$3:$AQ$3,0)</f>
        <v>5</v>
      </c>
      <c r="L2252" s="18">
        <f>INDEX(掉落组填表!$S$564:$AQ$643,掉落填表!B2252-7000,掉落填表!K2252)</f>
        <v>10</v>
      </c>
      <c r="P2252" s="18">
        <f t="shared" si="105"/>
        <v>70450001</v>
      </c>
      <c r="Q2252" s="18" t="str">
        <f>G2252&amp;"#"&amp;H2252&amp;"#"&amp;VLOOKUP(G2252,章节关卡!$AN$3:$AO$36,2,FALSE)</f>
        <v>1603002#10#16</v>
      </c>
    </row>
    <row r="2253" spans="1:17" s="24" customFormat="1" ht="17.100000000000001" customHeight="1" x14ac:dyDescent="0.2">
      <c r="A2253" s="14">
        <v>2250</v>
      </c>
      <c r="B2253" s="14">
        <v>7045</v>
      </c>
      <c r="C2253" s="14" t="s">
        <v>3413</v>
      </c>
      <c r="D2253" s="14" t="s">
        <v>968</v>
      </c>
      <c r="E2253" s="14">
        <v>2</v>
      </c>
      <c r="F2253" s="18">
        <f t="shared" si="106"/>
        <v>10000</v>
      </c>
      <c r="G2253" s="18">
        <f>INDEX(掉落组填表!$S$2:$AQ$2,MATCH(掉落填表!J2253,掉落组填表!$S$3:$AQ$3,0))</f>
        <v>1603010</v>
      </c>
      <c r="H2253" s="18">
        <f t="shared" si="107"/>
        <v>2</v>
      </c>
      <c r="J2253" s="24" t="s">
        <v>413</v>
      </c>
      <c r="K2253" s="18">
        <f>MATCH(J2253,掉落组填表!$S$3:$AQ$3,0)</f>
        <v>13</v>
      </c>
      <c r="L2253" s="18">
        <f>INDEX(掉落组填表!$S$564:$AQ$643,掉落填表!B2253-7000,掉落填表!K2253)</f>
        <v>2</v>
      </c>
      <c r="P2253" s="18">
        <f t="shared" si="105"/>
        <v>70450002</v>
      </c>
      <c r="Q2253" s="18" t="str">
        <f>G2253&amp;"#"&amp;H2253&amp;"#"&amp;VLOOKUP(G2253,章节关卡!$AN$3:$AO$36,2,FALSE)</f>
        <v>1603010#2#16</v>
      </c>
    </row>
    <row r="2254" spans="1:17" ht="17.100000000000001" customHeight="1" x14ac:dyDescent="0.2">
      <c r="A2254" s="14">
        <v>2251</v>
      </c>
      <c r="B2254" s="14">
        <v>7046</v>
      </c>
      <c r="C2254" s="14" t="s">
        <v>3414</v>
      </c>
      <c r="D2254" s="14" t="s">
        <v>968</v>
      </c>
      <c r="E2254" s="14">
        <v>1</v>
      </c>
      <c r="F2254" s="18">
        <f t="shared" si="106"/>
        <v>10000</v>
      </c>
      <c r="G2254" s="18">
        <f>INDEX(掉落组填表!$S$2:$AQ$2,MATCH(掉落填表!J2254,掉落组填表!$S$3:$AQ$3,0))</f>
        <v>1603005</v>
      </c>
      <c r="H2254" s="18">
        <f t="shared" si="107"/>
        <v>10</v>
      </c>
      <c r="J2254" s="28" t="s">
        <v>405</v>
      </c>
      <c r="K2254" s="18">
        <f>MATCH(J2254,掉落组填表!$S$3:$AQ$3,0)</f>
        <v>8</v>
      </c>
      <c r="L2254" s="18">
        <f>INDEX(掉落组填表!$S$564:$AQ$643,掉落填表!B2254-7000,掉落填表!K2254)</f>
        <v>10</v>
      </c>
      <c r="P2254" s="18">
        <f t="shared" si="105"/>
        <v>70460001</v>
      </c>
      <c r="Q2254" s="18" t="str">
        <f>G2254&amp;"#"&amp;H2254&amp;"#"&amp;VLOOKUP(G2254,章节关卡!$AN$3:$AO$36,2,FALSE)</f>
        <v>1603005#10#16</v>
      </c>
    </row>
    <row r="2255" spans="1:17" s="24" customFormat="1" ht="17.100000000000001" customHeight="1" x14ac:dyDescent="0.2">
      <c r="A2255" s="14">
        <v>2252</v>
      </c>
      <c r="B2255" s="14">
        <v>7046</v>
      </c>
      <c r="C2255" s="14" t="s">
        <v>3415</v>
      </c>
      <c r="D2255" s="14" t="s">
        <v>968</v>
      </c>
      <c r="E2255" s="14">
        <v>2</v>
      </c>
      <c r="F2255" s="18">
        <f t="shared" si="106"/>
        <v>10000</v>
      </c>
      <c r="G2255" s="18">
        <f>INDEX(掉落组填表!$S$2:$AQ$2,MATCH(掉落填表!J2255,掉落组填表!$S$3:$AQ$3,0))</f>
        <v>1603011</v>
      </c>
      <c r="H2255" s="18">
        <f t="shared" si="107"/>
        <v>2</v>
      </c>
      <c r="J2255" s="24" t="s">
        <v>415</v>
      </c>
      <c r="K2255" s="18">
        <f>MATCH(J2255,掉落组填表!$S$3:$AQ$3,0)</f>
        <v>14</v>
      </c>
      <c r="L2255" s="18">
        <f>INDEX(掉落组填表!$S$564:$AQ$643,掉落填表!B2255-7000,掉落填表!K2255)</f>
        <v>2</v>
      </c>
      <c r="P2255" s="18">
        <f t="shared" si="105"/>
        <v>70460002</v>
      </c>
      <c r="Q2255" s="18" t="str">
        <f>G2255&amp;"#"&amp;H2255&amp;"#"&amp;VLOOKUP(G2255,章节关卡!$AN$3:$AO$36,2,FALSE)</f>
        <v>1603011#2#16</v>
      </c>
    </row>
    <row r="2256" spans="1:17" ht="17.100000000000001" customHeight="1" x14ac:dyDescent="0.2">
      <c r="A2256" s="14">
        <v>2253</v>
      </c>
      <c r="B2256" s="14">
        <v>7047</v>
      </c>
      <c r="C2256" s="14" t="s">
        <v>3416</v>
      </c>
      <c r="D2256" s="14" t="s">
        <v>968</v>
      </c>
      <c r="E2256" s="14">
        <v>1</v>
      </c>
      <c r="F2256" s="18">
        <f t="shared" si="106"/>
        <v>10000</v>
      </c>
      <c r="G2256" s="18">
        <f>INDEX(掉落组填表!$S$2:$AQ$2,MATCH(掉落填表!J2256,掉落组填表!$S$3:$AQ$3,0))</f>
        <v>1603003</v>
      </c>
      <c r="H2256" s="18">
        <f t="shared" si="107"/>
        <v>2</v>
      </c>
      <c r="J2256" s="28" t="s">
        <v>403</v>
      </c>
      <c r="K2256" s="18">
        <f>MATCH(J2256,掉落组填表!$S$3:$AQ$3,0)</f>
        <v>6</v>
      </c>
      <c r="L2256" s="18">
        <f>INDEX(掉落组填表!$S$564:$AQ$643,掉落填表!B2256-7000,掉落填表!K2256)</f>
        <v>2.25</v>
      </c>
      <c r="P2256" s="18">
        <f t="shared" si="105"/>
        <v>70470001</v>
      </c>
      <c r="Q2256" s="18" t="str">
        <f>G2256&amp;"#"&amp;H2256&amp;"#"&amp;VLOOKUP(G2256,章节关卡!$AN$3:$AO$36,2,FALSE)</f>
        <v>1603003#2#16</v>
      </c>
    </row>
    <row r="2257" spans="1:17" s="24" customFormat="1" ht="17.100000000000001" customHeight="1" x14ac:dyDescent="0.2">
      <c r="A2257" s="14">
        <v>2254</v>
      </c>
      <c r="B2257" s="14">
        <v>7047</v>
      </c>
      <c r="C2257" s="14" t="s">
        <v>3417</v>
      </c>
      <c r="D2257" s="14" t="s">
        <v>968</v>
      </c>
      <c r="E2257" s="14">
        <v>2</v>
      </c>
      <c r="F2257" s="18">
        <f t="shared" si="106"/>
        <v>3750</v>
      </c>
      <c r="G2257" s="18">
        <f>INDEX(掉落组填表!$S$2:$AQ$2,MATCH(掉落填表!J2257,掉落组填表!$S$3:$AQ$3,0))</f>
        <v>1603012</v>
      </c>
      <c r="H2257" s="18">
        <f t="shared" si="107"/>
        <v>1</v>
      </c>
      <c r="J2257" s="24" t="s">
        <v>408</v>
      </c>
      <c r="K2257" s="18">
        <f>MATCH(J2257,掉落组填表!$S$3:$AQ$3,0)</f>
        <v>15</v>
      </c>
      <c r="L2257" s="18">
        <f>INDEX(掉落组填表!$S$564:$AQ$643,掉落填表!B2257-7000,掉落填表!K2257)</f>
        <v>0.375</v>
      </c>
      <c r="P2257" s="18">
        <f t="shared" si="105"/>
        <v>70470002</v>
      </c>
      <c r="Q2257" s="18" t="str">
        <f>G2257&amp;"#"&amp;H2257&amp;"#"&amp;VLOOKUP(G2257,章节关卡!$AN$3:$AO$36,2,FALSE)</f>
        <v>1603012#1#16</v>
      </c>
    </row>
    <row r="2258" spans="1:17" ht="17.100000000000001" customHeight="1" x14ac:dyDescent="0.2">
      <c r="A2258" s="14">
        <v>2255</v>
      </c>
      <c r="B2258" s="14">
        <v>7048</v>
      </c>
      <c r="C2258" s="14" t="s">
        <v>3418</v>
      </c>
      <c r="D2258" s="14" t="s">
        <v>968</v>
      </c>
      <c r="E2258" s="14">
        <v>1</v>
      </c>
      <c r="F2258" s="18">
        <f t="shared" si="106"/>
        <v>10000</v>
      </c>
      <c r="G2258" s="18">
        <f>INDEX(掉落组填表!$S$2:$AQ$2,MATCH(掉落填表!J2258,掉落组填表!$S$3:$AQ$3,0))</f>
        <v>1603006</v>
      </c>
      <c r="H2258" s="18">
        <f t="shared" si="107"/>
        <v>2</v>
      </c>
      <c r="J2258" s="28" t="s">
        <v>406</v>
      </c>
      <c r="K2258" s="18">
        <f>MATCH(J2258,掉落组填表!$S$3:$AQ$3,0)</f>
        <v>9</v>
      </c>
      <c r="L2258" s="18">
        <f>INDEX(掉落组填表!$S$564:$AQ$643,掉落填表!B2258-7000,掉落填表!K2258)</f>
        <v>2.25</v>
      </c>
      <c r="P2258" s="18">
        <f t="shared" si="105"/>
        <v>70480001</v>
      </c>
      <c r="Q2258" s="18" t="str">
        <f>G2258&amp;"#"&amp;H2258&amp;"#"&amp;VLOOKUP(G2258,章节关卡!$AN$3:$AO$36,2,FALSE)</f>
        <v>1603006#2#16</v>
      </c>
    </row>
    <row r="2259" spans="1:17" s="24" customFormat="1" ht="17.100000000000001" customHeight="1" x14ac:dyDescent="0.2">
      <c r="A2259" s="14">
        <v>2256</v>
      </c>
      <c r="B2259" s="14">
        <v>7048</v>
      </c>
      <c r="C2259" s="14" t="s">
        <v>3419</v>
      </c>
      <c r="D2259" s="14" t="s">
        <v>968</v>
      </c>
      <c r="E2259" s="14">
        <v>2</v>
      </c>
      <c r="F2259" s="18">
        <f t="shared" si="106"/>
        <v>3750</v>
      </c>
      <c r="G2259" s="18">
        <f>INDEX(掉落组填表!$S$2:$AQ$2,MATCH(掉落填表!J2259,掉落组填表!$S$3:$AQ$3,0))</f>
        <v>1603013</v>
      </c>
      <c r="H2259" s="18">
        <f t="shared" si="107"/>
        <v>1</v>
      </c>
      <c r="J2259" s="24" t="s">
        <v>410</v>
      </c>
      <c r="K2259" s="18">
        <f>MATCH(J2259,掉落组填表!$S$3:$AQ$3,0)</f>
        <v>16</v>
      </c>
      <c r="L2259" s="18">
        <f>INDEX(掉落组填表!$S$564:$AQ$643,掉落填表!B2259-7000,掉落填表!K2259)</f>
        <v>0.375</v>
      </c>
      <c r="P2259" s="18">
        <f t="shared" si="105"/>
        <v>70480002</v>
      </c>
      <c r="Q2259" s="18" t="str">
        <f>G2259&amp;"#"&amp;H2259&amp;"#"&amp;VLOOKUP(G2259,章节关卡!$AN$3:$AO$36,2,FALSE)</f>
        <v>1603013#1#16</v>
      </c>
    </row>
    <row r="2260" spans="1:17" ht="17.100000000000001" customHeight="1" x14ac:dyDescent="0.2">
      <c r="A2260" s="14">
        <v>2257</v>
      </c>
      <c r="B2260" s="14">
        <v>7049</v>
      </c>
      <c r="C2260" s="14" t="s">
        <v>3420</v>
      </c>
      <c r="D2260" s="14" t="s">
        <v>968</v>
      </c>
      <c r="E2260" s="14">
        <v>1</v>
      </c>
      <c r="F2260" s="18">
        <f t="shared" si="106"/>
        <v>10000</v>
      </c>
      <c r="G2260" s="18">
        <f>INDEX(掉落组填表!$S$2:$AQ$2,MATCH(掉落填表!J2260,掉落组填表!$S$3:$AQ$3,0))</f>
        <v>1603003</v>
      </c>
      <c r="H2260" s="18">
        <f t="shared" si="107"/>
        <v>2</v>
      </c>
      <c r="J2260" s="28" t="s">
        <v>403</v>
      </c>
      <c r="K2260" s="18">
        <f>MATCH(J2260,掉落组填表!$S$3:$AQ$3,0)</f>
        <v>6</v>
      </c>
      <c r="L2260" s="18">
        <f>INDEX(掉落组填表!$S$564:$AQ$643,掉落填表!B2260-7000,掉落填表!K2260)</f>
        <v>2.25</v>
      </c>
      <c r="P2260" s="18">
        <f t="shared" si="105"/>
        <v>70490001</v>
      </c>
      <c r="Q2260" s="18" t="str">
        <f>G2260&amp;"#"&amp;H2260&amp;"#"&amp;VLOOKUP(G2260,章节关卡!$AN$3:$AO$36,2,FALSE)</f>
        <v>1603003#2#16</v>
      </c>
    </row>
    <row r="2261" spans="1:17" s="24" customFormat="1" ht="17.100000000000001" customHeight="1" x14ac:dyDescent="0.2">
      <c r="A2261" s="14">
        <v>2258</v>
      </c>
      <c r="B2261" s="14">
        <v>7049</v>
      </c>
      <c r="C2261" s="14" t="s">
        <v>3421</v>
      </c>
      <c r="D2261" s="14" t="s">
        <v>968</v>
      </c>
      <c r="E2261" s="14">
        <v>2</v>
      </c>
      <c r="F2261" s="18">
        <f t="shared" si="106"/>
        <v>3750</v>
      </c>
      <c r="G2261" s="18">
        <f>INDEX(掉落组填表!$S$2:$AQ$2,MATCH(掉落填表!J2261,掉落组填表!$S$3:$AQ$3,0))</f>
        <v>1603014</v>
      </c>
      <c r="H2261" s="18">
        <f t="shared" si="107"/>
        <v>1</v>
      </c>
      <c r="J2261" s="24" t="s">
        <v>412</v>
      </c>
      <c r="K2261" s="18">
        <f>MATCH(J2261,掉落组填表!$S$3:$AQ$3,0)</f>
        <v>17</v>
      </c>
      <c r="L2261" s="18">
        <f>INDEX(掉落组填表!$S$564:$AQ$643,掉落填表!B2261-7000,掉落填表!K2261)</f>
        <v>0.375</v>
      </c>
      <c r="P2261" s="18">
        <f t="shared" si="105"/>
        <v>70490002</v>
      </c>
      <c r="Q2261" s="18" t="str">
        <f>G2261&amp;"#"&amp;H2261&amp;"#"&amp;VLOOKUP(G2261,章节关卡!$AN$3:$AO$36,2,FALSE)</f>
        <v>1603014#1#16</v>
      </c>
    </row>
    <row r="2262" spans="1:17" ht="17.100000000000001" customHeight="1" x14ac:dyDescent="0.2">
      <c r="A2262" s="14">
        <v>2259</v>
      </c>
      <c r="B2262" s="14">
        <v>7050</v>
      </c>
      <c r="C2262" s="14" t="s">
        <v>3422</v>
      </c>
      <c r="D2262" s="14" t="s">
        <v>968</v>
      </c>
      <c r="E2262" s="14">
        <v>1</v>
      </c>
      <c r="F2262" s="18">
        <f t="shared" si="106"/>
        <v>10000</v>
      </c>
      <c r="G2262" s="18">
        <f>INDEX(掉落组填表!$S$2:$AQ$2,MATCH(掉落填表!J2262,掉落组填表!$S$3:$AQ$3,0))</f>
        <v>1603006</v>
      </c>
      <c r="H2262" s="18">
        <f t="shared" si="107"/>
        <v>2</v>
      </c>
      <c r="J2262" s="28" t="s">
        <v>406</v>
      </c>
      <c r="K2262" s="18">
        <f>MATCH(J2262,掉落组填表!$S$3:$AQ$3,0)</f>
        <v>9</v>
      </c>
      <c r="L2262" s="18">
        <f>INDEX(掉落组填表!$S$564:$AQ$643,掉落填表!B2262-7000,掉落填表!K2262)</f>
        <v>2.25</v>
      </c>
      <c r="P2262" s="18">
        <f t="shared" si="105"/>
        <v>70500001</v>
      </c>
      <c r="Q2262" s="18" t="str">
        <f>G2262&amp;"#"&amp;H2262&amp;"#"&amp;VLOOKUP(G2262,章节关卡!$AN$3:$AO$36,2,FALSE)</f>
        <v>1603006#2#16</v>
      </c>
    </row>
    <row r="2263" spans="1:17" s="24" customFormat="1" ht="17.100000000000001" customHeight="1" x14ac:dyDescent="0.2">
      <c r="A2263" s="14">
        <v>2260</v>
      </c>
      <c r="B2263" s="14">
        <v>7050</v>
      </c>
      <c r="C2263" s="14" t="s">
        <v>3423</v>
      </c>
      <c r="D2263" s="14" t="s">
        <v>968</v>
      </c>
      <c r="E2263" s="14">
        <v>2</v>
      </c>
      <c r="F2263" s="18">
        <f t="shared" si="106"/>
        <v>3750</v>
      </c>
      <c r="G2263" s="18">
        <f>INDEX(掉落组填表!$S$2:$AQ$2,MATCH(掉落填表!J2263,掉落组填表!$S$3:$AQ$3,0))</f>
        <v>1603015</v>
      </c>
      <c r="H2263" s="18">
        <f t="shared" si="107"/>
        <v>1</v>
      </c>
      <c r="J2263" s="24" t="s">
        <v>414</v>
      </c>
      <c r="K2263" s="18">
        <f>MATCH(J2263,掉落组填表!$S$3:$AQ$3,0)</f>
        <v>18</v>
      </c>
      <c r="L2263" s="18">
        <f>INDEX(掉落组填表!$S$564:$AQ$643,掉落填表!B2263-7000,掉落填表!K2263)</f>
        <v>0.375</v>
      </c>
      <c r="P2263" s="18">
        <f t="shared" si="105"/>
        <v>70500002</v>
      </c>
      <c r="Q2263" s="18" t="str">
        <f>G2263&amp;"#"&amp;H2263&amp;"#"&amp;VLOOKUP(G2263,章节关卡!$AN$3:$AO$36,2,FALSE)</f>
        <v>1603015#1#16</v>
      </c>
    </row>
    <row r="2264" spans="1:17" ht="17.100000000000001" customHeight="1" x14ac:dyDescent="0.2">
      <c r="A2264" s="14">
        <v>2261</v>
      </c>
      <c r="B2264" s="14">
        <v>7051</v>
      </c>
      <c r="C2264" s="14" t="s">
        <v>3424</v>
      </c>
      <c r="D2264" s="14" t="s">
        <v>968</v>
      </c>
      <c r="E2264" s="14">
        <v>1</v>
      </c>
      <c r="F2264" s="18">
        <f t="shared" si="106"/>
        <v>10000</v>
      </c>
      <c r="G2264" s="18">
        <f>INDEX(掉落组填表!$S$2:$AQ$2,MATCH(掉落填表!J2264,掉落组填表!$S$3:$AQ$3,0))</f>
        <v>1603003</v>
      </c>
      <c r="H2264" s="18">
        <f t="shared" si="107"/>
        <v>2</v>
      </c>
      <c r="J2264" s="28" t="s">
        <v>403</v>
      </c>
      <c r="K2264" s="18">
        <f>MATCH(J2264,掉落组填表!$S$3:$AQ$3,0)</f>
        <v>6</v>
      </c>
      <c r="L2264" s="18">
        <f>INDEX(掉落组填表!$S$564:$AQ$643,掉落填表!B2264-7000,掉落填表!K2264)</f>
        <v>2.25</v>
      </c>
      <c r="P2264" s="18">
        <f t="shared" si="105"/>
        <v>70510001</v>
      </c>
      <c r="Q2264" s="18" t="str">
        <f>G2264&amp;"#"&amp;H2264&amp;"#"&amp;VLOOKUP(G2264,章节关卡!$AN$3:$AO$36,2,FALSE)</f>
        <v>1603003#2#16</v>
      </c>
    </row>
    <row r="2265" spans="1:17" s="24" customFormat="1" ht="17.100000000000001" customHeight="1" x14ac:dyDescent="0.2">
      <c r="A2265" s="14">
        <v>2262</v>
      </c>
      <c r="B2265" s="14">
        <v>7051</v>
      </c>
      <c r="C2265" s="14" t="s">
        <v>3425</v>
      </c>
      <c r="D2265" s="14" t="s">
        <v>968</v>
      </c>
      <c r="E2265" s="14">
        <v>2</v>
      </c>
      <c r="F2265" s="18">
        <f t="shared" si="106"/>
        <v>3750</v>
      </c>
      <c r="G2265" s="18">
        <f>INDEX(掉落组填表!$S$2:$AQ$2,MATCH(掉落填表!J2265,掉落组填表!$S$3:$AQ$3,0))</f>
        <v>1603016</v>
      </c>
      <c r="H2265" s="18">
        <f t="shared" si="107"/>
        <v>1</v>
      </c>
      <c r="J2265" s="24" t="s">
        <v>416</v>
      </c>
      <c r="K2265" s="18">
        <f>MATCH(J2265,掉落组填表!$S$3:$AQ$3,0)</f>
        <v>19</v>
      </c>
      <c r="L2265" s="18">
        <f>INDEX(掉落组填表!$S$564:$AQ$643,掉落填表!B2265-7000,掉落填表!K2265)</f>
        <v>0.375</v>
      </c>
      <c r="P2265" s="18">
        <f t="shared" si="105"/>
        <v>70510002</v>
      </c>
      <c r="Q2265" s="18" t="str">
        <f>G2265&amp;"#"&amp;H2265&amp;"#"&amp;VLOOKUP(G2265,章节关卡!$AN$3:$AO$36,2,FALSE)</f>
        <v>1603016#1#16</v>
      </c>
    </row>
    <row r="2266" spans="1:17" ht="17.100000000000001" customHeight="1" x14ac:dyDescent="0.2">
      <c r="A2266" s="14">
        <v>2263</v>
      </c>
      <c r="B2266" s="14">
        <v>7052</v>
      </c>
      <c r="C2266" s="14" t="s">
        <v>3426</v>
      </c>
      <c r="D2266" s="14" t="s">
        <v>968</v>
      </c>
      <c r="E2266" s="14">
        <v>1</v>
      </c>
      <c r="F2266" s="18">
        <f t="shared" si="106"/>
        <v>10000</v>
      </c>
      <c r="G2266" s="18">
        <f>INDEX(掉落组填表!$S$2:$AQ$2,MATCH(掉落填表!J2266,掉落组填表!$S$3:$AQ$3,0))</f>
        <v>1603006</v>
      </c>
      <c r="H2266" s="18">
        <f t="shared" si="107"/>
        <v>2</v>
      </c>
      <c r="J2266" s="28" t="s">
        <v>3174</v>
      </c>
      <c r="K2266" s="18">
        <f>MATCH(J2266,掉落组填表!$S$3:$AQ$3,0)</f>
        <v>9</v>
      </c>
      <c r="L2266" s="18">
        <f>INDEX(掉落组填表!$S$564:$AQ$643,掉落填表!B2266-7000,掉落填表!K2266)</f>
        <v>2.25</v>
      </c>
      <c r="P2266" s="18">
        <f t="shared" si="105"/>
        <v>70520001</v>
      </c>
      <c r="Q2266" s="18" t="str">
        <f>G2266&amp;"#"&amp;H2266&amp;"#"&amp;VLOOKUP(G2266,章节关卡!$AN$3:$AO$36,2,FALSE)</f>
        <v>1603006#2#16</v>
      </c>
    </row>
    <row r="2267" spans="1:17" s="24" customFormat="1" ht="17.100000000000001" customHeight="1" x14ac:dyDescent="0.2">
      <c r="A2267" s="14">
        <v>2264</v>
      </c>
      <c r="B2267" s="14">
        <v>7052</v>
      </c>
      <c r="C2267" s="14" t="s">
        <v>3427</v>
      </c>
      <c r="D2267" s="14" t="s">
        <v>968</v>
      </c>
      <c r="E2267" s="14">
        <v>2</v>
      </c>
      <c r="F2267" s="18">
        <f t="shared" si="106"/>
        <v>5000</v>
      </c>
      <c r="G2267" s="18">
        <f>INDEX(掉落组填表!$S$2:$AQ$2,MATCH(掉落填表!J2267,掉落组填表!$S$3:$AQ$3,0))</f>
        <v>1603012</v>
      </c>
      <c r="H2267" s="18">
        <f t="shared" si="107"/>
        <v>1</v>
      </c>
      <c r="J2267" s="24" t="s">
        <v>408</v>
      </c>
      <c r="K2267" s="18">
        <f>MATCH(J2267,掉落组填表!$S$3:$AQ$3,0)</f>
        <v>15</v>
      </c>
      <c r="L2267" s="18">
        <f>INDEX(掉落组填表!$S$564:$AQ$643,掉落填表!B2267-7000,掉落填表!K2267)</f>
        <v>0.5</v>
      </c>
      <c r="P2267" s="18">
        <f t="shared" si="105"/>
        <v>70520002</v>
      </c>
      <c r="Q2267" s="18" t="str">
        <f>G2267&amp;"#"&amp;H2267&amp;"#"&amp;VLOOKUP(G2267,章节关卡!$AN$3:$AO$36,2,FALSE)</f>
        <v>1603012#1#16</v>
      </c>
    </row>
    <row r="2268" spans="1:17" ht="17.100000000000001" customHeight="1" x14ac:dyDescent="0.2">
      <c r="A2268" s="14">
        <v>2265</v>
      </c>
      <c r="B2268" s="14">
        <v>7053</v>
      </c>
      <c r="C2268" s="14" t="s">
        <v>3428</v>
      </c>
      <c r="D2268" s="14" t="s">
        <v>968</v>
      </c>
      <c r="E2268" s="14">
        <v>1</v>
      </c>
      <c r="F2268" s="18">
        <f t="shared" si="106"/>
        <v>10000</v>
      </c>
      <c r="G2268" s="18">
        <f>INDEX(掉落组填表!$S$2:$AQ$2,MATCH(掉落填表!J2268,掉落组填表!$S$3:$AQ$3,0))</f>
        <v>1603003</v>
      </c>
      <c r="H2268" s="18">
        <f t="shared" si="107"/>
        <v>3</v>
      </c>
      <c r="J2268" s="28" t="s">
        <v>3175</v>
      </c>
      <c r="K2268" s="18">
        <f>MATCH(J2268,掉落组填表!$S$3:$AQ$3,0)</f>
        <v>6</v>
      </c>
      <c r="L2268" s="18">
        <f>INDEX(掉落组填表!$S$564:$AQ$643,掉落填表!B2268-7000,掉落填表!K2268)</f>
        <v>3</v>
      </c>
      <c r="P2268" s="18">
        <f t="shared" si="105"/>
        <v>70530001</v>
      </c>
      <c r="Q2268" s="18" t="str">
        <f>G2268&amp;"#"&amp;H2268&amp;"#"&amp;VLOOKUP(G2268,章节关卡!$AN$3:$AO$36,2,FALSE)</f>
        <v>1603003#3#16</v>
      </c>
    </row>
    <row r="2269" spans="1:17" s="24" customFormat="1" ht="17.100000000000001" customHeight="1" x14ac:dyDescent="0.2">
      <c r="A2269" s="14">
        <v>2266</v>
      </c>
      <c r="B2269" s="14">
        <v>7053</v>
      </c>
      <c r="C2269" s="14" t="s">
        <v>3429</v>
      </c>
      <c r="D2269" s="14" t="s">
        <v>968</v>
      </c>
      <c r="E2269" s="14">
        <v>2</v>
      </c>
      <c r="F2269" s="18">
        <f t="shared" si="106"/>
        <v>5000</v>
      </c>
      <c r="G2269" s="18">
        <f>INDEX(掉落组填表!$S$2:$AQ$2,MATCH(掉落填表!J2269,掉落组填表!$S$3:$AQ$3,0))</f>
        <v>1603013</v>
      </c>
      <c r="H2269" s="18">
        <f t="shared" si="107"/>
        <v>1</v>
      </c>
      <c r="J2269" s="24" t="s">
        <v>410</v>
      </c>
      <c r="K2269" s="18">
        <f>MATCH(J2269,掉落组填表!$S$3:$AQ$3,0)</f>
        <v>16</v>
      </c>
      <c r="L2269" s="18">
        <f>INDEX(掉落组填表!$S$564:$AQ$643,掉落填表!B2269-7000,掉落填表!K2269)</f>
        <v>0.5</v>
      </c>
      <c r="P2269" s="18">
        <f t="shared" si="105"/>
        <v>70530002</v>
      </c>
      <c r="Q2269" s="18" t="str">
        <f>G2269&amp;"#"&amp;H2269&amp;"#"&amp;VLOOKUP(G2269,章节关卡!$AN$3:$AO$36,2,FALSE)</f>
        <v>1603013#1#16</v>
      </c>
    </row>
    <row r="2270" spans="1:17" ht="17.100000000000001" customHeight="1" x14ac:dyDescent="0.2">
      <c r="A2270" s="14">
        <v>2267</v>
      </c>
      <c r="B2270" s="14">
        <v>7054</v>
      </c>
      <c r="C2270" s="14" t="s">
        <v>3430</v>
      </c>
      <c r="D2270" s="14" t="s">
        <v>968</v>
      </c>
      <c r="E2270" s="14">
        <v>1</v>
      </c>
      <c r="F2270" s="18">
        <f t="shared" si="106"/>
        <v>10000</v>
      </c>
      <c r="G2270" s="18">
        <f>INDEX(掉落组填表!$S$2:$AQ$2,MATCH(掉落填表!J2270,掉落组填表!$S$3:$AQ$3,0))</f>
        <v>1603006</v>
      </c>
      <c r="H2270" s="18">
        <f t="shared" si="107"/>
        <v>3</v>
      </c>
      <c r="J2270" s="28" t="s">
        <v>406</v>
      </c>
      <c r="K2270" s="18">
        <f>MATCH(J2270,掉落组填表!$S$3:$AQ$3,0)</f>
        <v>9</v>
      </c>
      <c r="L2270" s="18">
        <f>INDEX(掉落组填表!$S$564:$AQ$643,掉落填表!B2270-7000,掉落填表!K2270)</f>
        <v>3</v>
      </c>
      <c r="P2270" s="18">
        <f t="shared" si="105"/>
        <v>70540001</v>
      </c>
      <c r="Q2270" s="18" t="str">
        <f>G2270&amp;"#"&amp;H2270&amp;"#"&amp;VLOOKUP(G2270,章节关卡!$AN$3:$AO$36,2,FALSE)</f>
        <v>1603006#3#16</v>
      </c>
    </row>
    <row r="2271" spans="1:17" s="24" customFormat="1" ht="17.100000000000001" customHeight="1" x14ac:dyDescent="0.2">
      <c r="A2271" s="14">
        <v>2268</v>
      </c>
      <c r="B2271" s="14">
        <v>7054</v>
      </c>
      <c r="C2271" s="14" t="s">
        <v>3431</v>
      </c>
      <c r="D2271" s="14" t="s">
        <v>968</v>
      </c>
      <c r="E2271" s="14">
        <v>2</v>
      </c>
      <c r="F2271" s="18">
        <f t="shared" si="106"/>
        <v>5000</v>
      </c>
      <c r="G2271" s="18">
        <f>INDEX(掉落组填表!$S$2:$AQ$2,MATCH(掉落填表!J2271,掉落组填表!$S$3:$AQ$3,0))</f>
        <v>1603014</v>
      </c>
      <c r="H2271" s="18">
        <f t="shared" si="107"/>
        <v>1</v>
      </c>
      <c r="J2271" s="24" t="s">
        <v>412</v>
      </c>
      <c r="K2271" s="18">
        <f>MATCH(J2271,掉落组填表!$S$3:$AQ$3,0)</f>
        <v>17</v>
      </c>
      <c r="L2271" s="18">
        <f>INDEX(掉落组填表!$S$564:$AQ$643,掉落填表!B2271-7000,掉落填表!K2271)</f>
        <v>0.5</v>
      </c>
      <c r="P2271" s="18">
        <f t="shared" si="105"/>
        <v>70540002</v>
      </c>
      <c r="Q2271" s="18" t="str">
        <f>G2271&amp;"#"&amp;H2271&amp;"#"&amp;VLOOKUP(G2271,章节关卡!$AN$3:$AO$36,2,FALSE)</f>
        <v>1603014#1#16</v>
      </c>
    </row>
    <row r="2272" spans="1:17" ht="17.100000000000001" customHeight="1" x14ac:dyDescent="0.2">
      <c r="A2272" s="14">
        <v>2269</v>
      </c>
      <c r="B2272" s="14">
        <v>7055</v>
      </c>
      <c r="C2272" s="14" t="s">
        <v>3432</v>
      </c>
      <c r="D2272" s="14" t="s">
        <v>968</v>
      </c>
      <c r="E2272" s="14">
        <v>1</v>
      </c>
      <c r="F2272" s="18">
        <f t="shared" si="106"/>
        <v>10000</v>
      </c>
      <c r="G2272" s="18">
        <f>INDEX(掉落组填表!$S$2:$AQ$2,MATCH(掉落填表!J2272,掉落组填表!$S$3:$AQ$3,0))</f>
        <v>1603003</v>
      </c>
      <c r="H2272" s="18">
        <f t="shared" si="107"/>
        <v>3</v>
      </c>
      <c r="J2272" s="28" t="s">
        <v>403</v>
      </c>
      <c r="K2272" s="18">
        <f>MATCH(J2272,掉落组填表!$S$3:$AQ$3,0)</f>
        <v>6</v>
      </c>
      <c r="L2272" s="18">
        <f>INDEX(掉落组填表!$S$564:$AQ$643,掉落填表!B2272-7000,掉落填表!K2272)</f>
        <v>3</v>
      </c>
      <c r="P2272" s="18">
        <f t="shared" si="105"/>
        <v>70550001</v>
      </c>
      <c r="Q2272" s="18" t="str">
        <f>G2272&amp;"#"&amp;H2272&amp;"#"&amp;VLOOKUP(G2272,章节关卡!$AN$3:$AO$36,2,FALSE)</f>
        <v>1603003#3#16</v>
      </c>
    </row>
    <row r="2273" spans="1:17" s="24" customFormat="1" ht="17.100000000000001" customHeight="1" x14ac:dyDescent="0.2">
      <c r="A2273" s="14">
        <v>2270</v>
      </c>
      <c r="B2273" s="14">
        <v>7055</v>
      </c>
      <c r="C2273" s="14" t="s">
        <v>3433</v>
      </c>
      <c r="D2273" s="14" t="s">
        <v>968</v>
      </c>
      <c r="E2273" s="14">
        <v>2</v>
      </c>
      <c r="F2273" s="18">
        <f t="shared" si="106"/>
        <v>5000</v>
      </c>
      <c r="G2273" s="18">
        <f>INDEX(掉落组填表!$S$2:$AQ$2,MATCH(掉落填表!J2273,掉落组填表!$S$3:$AQ$3,0))</f>
        <v>1603015</v>
      </c>
      <c r="H2273" s="18">
        <f t="shared" si="107"/>
        <v>1</v>
      </c>
      <c r="J2273" s="24" t="s">
        <v>414</v>
      </c>
      <c r="K2273" s="18">
        <f>MATCH(J2273,掉落组填表!$S$3:$AQ$3,0)</f>
        <v>18</v>
      </c>
      <c r="L2273" s="18">
        <f>INDEX(掉落组填表!$S$564:$AQ$643,掉落填表!B2273-7000,掉落填表!K2273)</f>
        <v>0.5</v>
      </c>
      <c r="P2273" s="18">
        <f t="shared" si="105"/>
        <v>70550002</v>
      </c>
      <c r="Q2273" s="18" t="str">
        <f>G2273&amp;"#"&amp;H2273&amp;"#"&amp;VLOOKUP(G2273,章节关卡!$AN$3:$AO$36,2,FALSE)</f>
        <v>1603015#1#16</v>
      </c>
    </row>
    <row r="2274" spans="1:17" ht="17.100000000000001" customHeight="1" x14ac:dyDescent="0.2">
      <c r="A2274" s="14">
        <v>2271</v>
      </c>
      <c r="B2274" s="14">
        <v>7056</v>
      </c>
      <c r="C2274" s="14" t="s">
        <v>3434</v>
      </c>
      <c r="D2274" s="14" t="s">
        <v>968</v>
      </c>
      <c r="E2274" s="14">
        <v>1</v>
      </c>
      <c r="F2274" s="18">
        <f t="shared" si="106"/>
        <v>10000</v>
      </c>
      <c r="G2274" s="18">
        <f>INDEX(掉落组填表!$S$2:$AQ$2,MATCH(掉落填表!J2274,掉落组填表!$S$3:$AQ$3,0))</f>
        <v>1603006</v>
      </c>
      <c r="H2274" s="18">
        <f t="shared" si="107"/>
        <v>3</v>
      </c>
      <c r="J2274" s="28" t="s">
        <v>406</v>
      </c>
      <c r="K2274" s="18">
        <f>MATCH(J2274,掉落组填表!$S$3:$AQ$3,0)</f>
        <v>9</v>
      </c>
      <c r="L2274" s="18">
        <f>INDEX(掉落组填表!$S$564:$AQ$643,掉落填表!B2274-7000,掉落填表!K2274)</f>
        <v>3</v>
      </c>
      <c r="P2274" s="18">
        <f t="shared" si="105"/>
        <v>70560001</v>
      </c>
      <c r="Q2274" s="18" t="str">
        <f>G2274&amp;"#"&amp;H2274&amp;"#"&amp;VLOOKUP(G2274,章节关卡!$AN$3:$AO$36,2,FALSE)</f>
        <v>1603006#3#16</v>
      </c>
    </row>
    <row r="2275" spans="1:17" s="24" customFormat="1" ht="17.100000000000001" customHeight="1" x14ac:dyDescent="0.2">
      <c r="A2275" s="14">
        <v>2272</v>
      </c>
      <c r="B2275" s="14">
        <v>7056</v>
      </c>
      <c r="C2275" s="14" t="s">
        <v>3435</v>
      </c>
      <c r="D2275" s="14" t="s">
        <v>968</v>
      </c>
      <c r="E2275" s="14">
        <v>2</v>
      </c>
      <c r="F2275" s="18">
        <f t="shared" si="106"/>
        <v>5000</v>
      </c>
      <c r="G2275" s="18">
        <f>INDEX(掉落组填表!$S$2:$AQ$2,MATCH(掉落填表!J2275,掉落组填表!$S$3:$AQ$3,0))</f>
        <v>1603016</v>
      </c>
      <c r="H2275" s="18">
        <f t="shared" si="107"/>
        <v>1</v>
      </c>
      <c r="J2275" s="24" t="s">
        <v>416</v>
      </c>
      <c r="K2275" s="18">
        <f>MATCH(J2275,掉落组填表!$S$3:$AQ$3,0)</f>
        <v>19</v>
      </c>
      <c r="L2275" s="18">
        <f>INDEX(掉落组填表!$S$564:$AQ$643,掉落填表!B2275-7000,掉落填表!K2275)</f>
        <v>0.5</v>
      </c>
      <c r="P2275" s="18">
        <f t="shared" si="105"/>
        <v>70560002</v>
      </c>
      <c r="Q2275" s="18" t="str">
        <f>G2275&amp;"#"&amp;H2275&amp;"#"&amp;VLOOKUP(G2275,章节关卡!$AN$3:$AO$36,2,FALSE)</f>
        <v>1603016#1#16</v>
      </c>
    </row>
    <row r="2276" spans="1:17" ht="17.100000000000001" customHeight="1" x14ac:dyDescent="0.2">
      <c r="A2276" s="14">
        <v>2273</v>
      </c>
      <c r="B2276" s="14">
        <v>7057</v>
      </c>
      <c r="C2276" s="14" t="s">
        <v>3436</v>
      </c>
      <c r="D2276" s="14" t="s">
        <v>968</v>
      </c>
      <c r="E2276" s="14">
        <v>1</v>
      </c>
      <c r="F2276" s="18">
        <f t="shared" si="106"/>
        <v>10000</v>
      </c>
      <c r="G2276" s="18">
        <f>INDEX(掉落组填表!$S$2:$AQ$2,MATCH(掉落填表!J2276,掉落组填表!$S$3:$AQ$3,0))</f>
        <v>1603003</v>
      </c>
      <c r="H2276" s="18">
        <f t="shared" si="107"/>
        <v>3</v>
      </c>
      <c r="J2276" s="28" t="s">
        <v>403</v>
      </c>
      <c r="K2276" s="18">
        <f>MATCH(J2276,掉落组填表!$S$3:$AQ$3,0)</f>
        <v>6</v>
      </c>
      <c r="L2276" s="18">
        <f>INDEX(掉落组填表!$S$564:$AQ$643,掉落填表!B2276-7000,掉落填表!K2276)</f>
        <v>3.75</v>
      </c>
      <c r="P2276" s="18">
        <f t="shared" si="105"/>
        <v>70570001</v>
      </c>
      <c r="Q2276" s="18" t="str">
        <f>G2276&amp;"#"&amp;H2276&amp;"#"&amp;VLOOKUP(G2276,章节关卡!$AN$3:$AO$36,2,FALSE)</f>
        <v>1603003#3#16</v>
      </c>
    </row>
    <row r="2277" spans="1:17" s="24" customFormat="1" ht="17.100000000000001" customHeight="1" x14ac:dyDescent="0.2">
      <c r="A2277" s="14">
        <v>2274</v>
      </c>
      <c r="B2277" s="14">
        <v>7057</v>
      </c>
      <c r="C2277" s="14" t="s">
        <v>3437</v>
      </c>
      <c r="D2277" s="14" t="s">
        <v>968</v>
      </c>
      <c r="E2277" s="14">
        <v>2</v>
      </c>
      <c r="F2277" s="18">
        <f t="shared" si="106"/>
        <v>7500</v>
      </c>
      <c r="G2277" s="18">
        <f>INDEX(掉落组填表!$S$2:$AQ$2,MATCH(掉落填表!J2277,掉落组填表!$S$3:$AQ$3,0))</f>
        <v>1603012</v>
      </c>
      <c r="H2277" s="18">
        <f t="shared" si="107"/>
        <v>1</v>
      </c>
      <c r="J2277" s="24" t="s">
        <v>408</v>
      </c>
      <c r="K2277" s="18">
        <f>MATCH(J2277,掉落组填表!$S$3:$AQ$3,0)</f>
        <v>15</v>
      </c>
      <c r="L2277" s="18">
        <f>INDEX(掉落组填表!$S$564:$AQ$643,掉落填表!B2277-7000,掉落填表!K2277)</f>
        <v>0.75</v>
      </c>
      <c r="P2277" s="18">
        <f t="shared" si="105"/>
        <v>70570002</v>
      </c>
      <c r="Q2277" s="18" t="str">
        <f>G2277&amp;"#"&amp;H2277&amp;"#"&amp;VLOOKUP(G2277,章节关卡!$AN$3:$AO$36,2,FALSE)</f>
        <v>1603012#1#16</v>
      </c>
    </row>
    <row r="2278" spans="1:17" s="24" customFormat="1" ht="17.100000000000001" customHeight="1" x14ac:dyDescent="0.2">
      <c r="A2278" s="14">
        <v>2275</v>
      </c>
      <c r="B2278" s="14">
        <v>7057</v>
      </c>
      <c r="C2278" s="14" t="s">
        <v>3438</v>
      </c>
      <c r="D2278" s="14" t="s">
        <v>968</v>
      </c>
      <c r="E2278" s="14">
        <v>3</v>
      </c>
      <c r="F2278" s="18">
        <f t="shared" si="106"/>
        <v>750</v>
      </c>
      <c r="G2278" s="18">
        <f>INDEX(掉落组填表!$S$2:$AQ$2,MATCH(掉落填表!J2278,掉落组填表!$S$3:$AQ$3,0))</f>
        <v>1603022</v>
      </c>
      <c r="H2278" s="18">
        <f t="shared" si="107"/>
        <v>1</v>
      </c>
      <c r="J2278" s="24" t="s">
        <v>422</v>
      </c>
      <c r="K2278" s="18">
        <f>MATCH(J2278,掉落组填表!$S$3:$AQ$3,0)</f>
        <v>25</v>
      </c>
      <c r="L2278" s="18">
        <f>INDEX(掉落组填表!$S$564:$AQ$643,掉落填表!B2278-7000,掉落填表!K2278)</f>
        <v>7.5000000000000011E-2</v>
      </c>
      <c r="P2278" s="18">
        <f t="shared" si="105"/>
        <v>70570003</v>
      </c>
      <c r="Q2278" s="18" t="str">
        <f>G2278&amp;"#"&amp;H2278&amp;"#"&amp;VLOOKUP(G2278,章节关卡!$AN$3:$AO$36,2,FALSE)</f>
        <v>1603022#1#16</v>
      </c>
    </row>
    <row r="2279" spans="1:17" ht="17.100000000000001" customHeight="1" x14ac:dyDescent="0.2">
      <c r="A2279" s="14">
        <v>2276</v>
      </c>
      <c r="B2279" s="14">
        <v>7058</v>
      </c>
      <c r="C2279" s="14" t="s">
        <v>3439</v>
      </c>
      <c r="D2279" s="14" t="s">
        <v>968</v>
      </c>
      <c r="E2279" s="14">
        <v>1</v>
      </c>
      <c r="F2279" s="18">
        <f t="shared" si="106"/>
        <v>10000</v>
      </c>
      <c r="G2279" s="18">
        <f>INDEX(掉落组填表!$S$2:$AQ$2,MATCH(掉落填表!J2279,掉落组填表!$S$3:$AQ$3,0))</f>
        <v>1603006</v>
      </c>
      <c r="H2279" s="18">
        <f t="shared" si="107"/>
        <v>3</v>
      </c>
      <c r="J2279" s="24" t="s">
        <v>3176</v>
      </c>
      <c r="K2279" s="18">
        <f>MATCH(J2279,掉落组填表!$S$3:$AQ$3,0)</f>
        <v>9</v>
      </c>
      <c r="L2279" s="18">
        <f>INDEX(掉落组填表!$S$564:$AQ$643,掉落填表!B2279-7000,掉落填表!K2279)</f>
        <v>3.75</v>
      </c>
      <c r="P2279" s="18">
        <f t="shared" si="105"/>
        <v>70580001</v>
      </c>
      <c r="Q2279" s="18" t="str">
        <f>G2279&amp;"#"&amp;H2279&amp;"#"&amp;VLOOKUP(G2279,章节关卡!$AN$3:$AO$36,2,FALSE)</f>
        <v>1603006#3#16</v>
      </c>
    </row>
    <row r="2280" spans="1:17" s="24" customFormat="1" ht="17.100000000000001" customHeight="1" x14ac:dyDescent="0.2">
      <c r="A2280" s="14">
        <v>2277</v>
      </c>
      <c r="B2280" s="14">
        <v>7058</v>
      </c>
      <c r="C2280" s="14" t="s">
        <v>3440</v>
      </c>
      <c r="D2280" s="14" t="s">
        <v>968</v>
      </c>
      <c r="E2280" s="14">
        <v>2</v>
      </c>
      <c r="F2280" s="18">
        <f t="shared" si="106"/>
        <v>7500</v>
      </c>
      <c r="G2280" s="18">
        <f>INDEX(掉落组填表!$S$2:$AQ$2,MATCH(掉落填表!J2280,掉落组填表!$S$3:$AQ$3,0))</f>
        <v>1603013</v>
      </c>
      <c r="H2280" s="18">
        <f t="shared" si="107"/>
        <v>1</v>
      </c>
      <c r="J2280" s="24" t="s">
        <v>410</v>
      </c>
      <c r="K2280" s="18">
        <f>MATCH(J2280,掉落组填表!$S$3:$AQ$3,0)</f>
        <v>16</v>
      </c>
      <c r="L2280" s="18">
        <f>INDEX(掉落组填表!$S$564:$AQ$643,掉落填表!B2280-7000,掉落填表!K2280)</f>
        <v>0.75</v>
      </c>
      <c r="P2280" s="18">
        <f t="shared" si="105"/>
        <v>70580002</v>
      </c>
      <c r="Q2280" s="18" t="str">
        <f>G2280&amp;"#"&amp;H2280&amp;"#"&amp;VLOOKUP(G2280,章节关卡!$AN$3:$AO$36,2,FALSE)</f>
        <v>1603013#1#16</v>
      </c>
    </row>
    <row r="2281" spans="1:17" s="24" customFormat="1" ht="17.100000000000001" customHeight="1" x14ac:dyDescent="0.2">
      <c r="A2281" s="14">
        <v>2278</v>
      </c>
      <c r="B2281" s="14">
        <v>7058</v>
      </c>
      <c r="C2281" s="14" t="s">
        <v>3441</v>
      </c>
      <c r="D2281" s="14" t="s">
        <v>968</v>
      </c>
      <c r="E2281" s="14">
        <v>3</v>
      </c>
      <c r="F2281" s="18">
        <f t="shared" si="106"/>
        <v>750</v>
      </c>
      <c r="G2281" s="18">
        <f>INDEX(掉落组填表!$S$2:$AQ$2,MATCH(掉落填表!J2281,掉落组填表!$S$3:$AQ$3,0))</f>
        <v>1603018</v>
      </c>
      <c r="H2281" s="18">
        <f t="shared" si="107"/>
        <v>1</v>
      </c>
      <c r="J2281" s="24" t="s">
        <v>418</v>
      </c>
      <c r="K2281" s="18">
        <f>MATCH(J2281,掉落组填表!$S$3:$AQ$3,0)</f>
        <v>21</v>
      </c>
      <c r="L2281" s="18">
        <f>INDEX(掉落组填表!$S$564:$AQ$643,掉落填表!B2281-7000,掉落填表!K2281)</f>
        <v>7.5000000000000011E-2</v>
      </c>
      <c r="P2281" s="18">
        <f t="shared" si="105"/>
        <v>70580003</v>
      </c>
      <c r="Q2281" s="18" t="str">
        <f>G2281&amp;"#"&amp;H2281&amp;"#"&amp;VLOOKUP(G2281,章节关卡!$AN$3:$AO$36,2,FALSE)</f>
        <v>1603018#1#16</v>
      </c>
    </row>
    <row r="2282" spans="1:17" ht="17.100000000000001" customHeight="1" x14ac:dyDescent="0.2">
      <c r="A2282" s="14">
        <v>2279</v>
      </c>
      <c r="B2282" s="14">
        <v>7059</v>
      </c>
      <c r="C2282" s="14" t="s">
        <v>3442</v>
      </c>
      <c r="D2282" s="14" t="s">
        <v>968</v>
      </c>
      <c r="E2282" s="14">
        <v>1</v>
      </c>
      <c r="F2282" s="18">
        <f t="shared" si="106"/>
        <v>10000</v>
      </c>
      <c r="G2282" s="18">
        <f>INDEX(掉落组填表!$S$2:$AQ$2,MATCH(掉落填表!J2282,掉落组填表!$S$3:$AQ$3,0))</f>
        <v>1603003</v>
      </c>
      <c r="H2282" s="18">
        <f t="shared" si="107"/>
        <v>3</v>
      </c>
      <c r="J2282" s="28" t="s">
        <v>403</v>
      </c>
      <c r="K2282" s="18">
        <f>MATCH(J2282,掉落组填表!$S$3:$AQ$3,0)</f>
        <v>6</v>
      </c>
      <c r="L2282" s="18">
        <f>INDEX(掉落组填表!$S$564:$AQ$643,掉落填表!B2282-7000,掉落填表!K2282)</f>
        <v>3.75</v>
      </c>
      <c r="P2282" s="18">
        <f t="shared" si="105"/>
        <v>70590001</v>
      </c>
      <c r="Q2282" s="18" t="str">
        <f>G2282&amp;"#"&amp;H2282&amp;"#"&amp;VLOOKUP(G2282,章节关卡!$AN$3:$AO$36,2,FALSE)</f>
        <v>1603003#3#16</v>
      </c>
    </row>
    <row r="2283" spans="1:17" s="24" customFormat="1" ht="17.100000000000001" customHeight="1" x14ac:dyDescent="0.2">
      <c r="A2283" s="14">
        <v>2280</v>
      </c>
      <c r="B2283" s="14">
        <v>7059</v>
      </c>
      <c r="C2283" s="14" t="s">
        <v>3443</v>
      </c>
      <c r="D2283" s="14" t="s">
        <v>968</v>
      </c>
      <c r="E2283" s="14">
        <v>2</v>
      </c>
      <c r="F2283" s="18">
        <f t="shared" si="106"/>
        <v>7500</v>
      </c>
      <c r="G2283" s="18">
        <f>INDEX(掉落组填表!$S$2:$AQ$2,MATCH(掉落填表!J2283,掉落组填表!$S$3:$AQ$3,0))</f>
        <v>1603014</v>
      </c>
      <c r="H2283" s="18">
        <f t="shared" si="107"/>
        <v>1</v>
      </c>
      <c r="J2283" s="24" t="s">
        <v>412</v>
      </c>
      <c r="K2283" s="18">
        <f>MATCH(J2283,掉落组填表!$S$3:$AQ$3,0)</f>
        <v>17</v>
      </c>
      <c r="L2283" s="18">
        <f>INDEX(掉落组填表!$S$564:$AQ$643,掉落填表!B2283-7000,掉落填表!K2283)</f>
        <v>0.75</v>
      </c>
      <c r="P2283" s="18">
        <f t="shared" si="105"/>
        <v>70590002</v>
      </c>
      <c r="Q2283" s="18" t="str">
        <f>G2283&amp;"#"&amp;H2283&amp;"#"&amp;VLOOKUP(G2283,章节关卡!$AN$3:$AO$36,2,FALSE)</f>
        <v>1603014#1#16</v>
      </c>
    </row>
    <row r="2284" spans="1:17" s="24" customFormat="1" ht="17.100000000000001" customHeight="1" x14ac:dyDescent="0.2">
      <c r="A2284" s="14">
        <v>2281</v>
      </c>
      <c r="B2284" s="14">
        <v>7059</v>
      </c>
      <c r="C2284" s="14" t="s">
        <v>3444</v>
      </c>
      <c r="D2284" s="14" t="s">
        <v>968</v>
      </c>
      <c r="E2284" s="14">
        <v>3</v>
      </c>
      <c r="F2284" s="18">
        <f t="shared" si="106"/>
        <v>750</v>
      </c>
      <c r="G2284" s="18">
        <f>INDEX(掉落组填表!$S$2:$AQ$2,MATCH(掉落填表!J2284,掉落组填表!$S$3:$AQ$3,0))</f>
        <v>1603019</v>
      </c>
      <c r="H2284" s="18">
        <f t="shared" si="107"/>
        <v>1</v>
      </c>
      <c r="J2284" s="24" t="s">
        <v>419</v>
      </c>
      <c r="K2284" s="18">
        <f>MATCH(J2284,掉落组填表!$S$3:$AQ$3,0)</f>
        <v>22</v>
      </c>
      <c r="L2284" s="18">
        <f>INDEX(掉落组填表!$S$564:$AQ$643,掉落填表!B2284-7000,掉落填表!K2284)</f>
        <v>7.5000000000000011E-2</v>
      </c>
      <c r="P2284" s="18">
        <f t="shared" si="105"/>
        <v>70590003</v>
      </c>
      <c r="Q2284" s="18" t="str">
        <f>G2284&amp;"#"&amp;H2284&amp;"#"&amp;VLOOKUP(G2284,章节关卡!$AN$3:$AO$36,2,FALSE)</f>
        <v>1603019#1#16</v>
      </c>
    </row>
    <row r="2285" spans="1:17" ht="17.100000000000001" customHeight="1" x14ac:dyDescent="0.2">
      <c r="A2285" s="14">
        <v>2282</v>
      </c>
      <c r="B2285" s="14">
        <v>7060</v>
      </c>
      <c r="C2285" s="14" t="s">
        <v>3445</v>
      </c>
      <c r="D2285" s="14" t="s">
        <v>968</v>
      </c>
      <c r="E2285" s="14">
        <v>1</v>
      </c>
      <c r="F2285" s="18">
        <f t="shared" si="106"/>
        <v>10000</v>
      </c>
      <c r="G2285" s="18">
        <f>INDEX(掉落组填表!$S$2:$AQ$2,MATCH(掉落填表!J2285,掉落组填表!$S$3:$AQ$3,0))</f>
        <v>1603006</v>
      </c>
      <c r="H2285" s="18">
        <f t="shared" si="107"/>
        <v>3</v>
      </c>
      <c r="J2285" s="24" t="s">
        <v>3176</v>
      </c>
      <c r="K2285" s="18">
        <f>MATCH(J2285,掉落组填表!$S$3:$AQ$3,0)</f>
        <v>9</v>
      </c>
      <c r="L2285" s="18">
        <f>INDEX(掉落组填表!$S$564:$AQ$643,掉落填表!B2285-7000,掉落填表!K2285)</f>
        <v>3.75</v>
      </c>
      <c r="P2285" s="18">
        <f t="shared" si="105"/>
        <v>70600001</v>
      </c>
      <c r="Q2285" s="18" t="str">
        <f>G2285&amp;"#"&amp;H2285&amp;"#"&amp;VLOOKUP(G2285,章节关卡!$AN$3:$AO$36,2,FALSE)</f>
        <v>1603006#3#16</v>
      </c>
    </row>
    <row r="2286" spans="1:17" s="24" customFormat="1" ht="17.100000000000001" customHeight="1" x14ac:dyDescent="0.2">
      <c r="A2286" s="14">
        <v>2283</v>
      </c>
      <c r="B2286" s="14">
        <v>7060</v>
      </c>
      <c r="C2286" s="14" t="s">
        <v>3446</v>
      </c>
      <c r="D2286" s="14" t="s">
        <v>968</v>
      </c>
      <c r="E2286" s="14">
        <v>2</v>
      </c>
      <c r="F2286" s="18">
        <f t="shared" si="106"/>
        <v>7500</v>
      </c>
      <c r="G2286" s="18">
        <f>INDEX(掉落组填表!$S$2:$AQ$2,MATCH(掉落填表!J2286,掉落组填表!$S$3:$AQ$3,0))</f>
        <v>1603015</v>
      </c>
      <c r="H2286" s="18">
        <f t="shared" si="107"/>
        <v>1</v>
      </c>
      <c r="J2286" s="24" t="s">
        <v>414</v>
      </c>
      <c r="K2286" s="18">
        <f>MATCH(J2286,掉落组填表!$S$3:$AQ$3,0)</f>
        <v>18</v>
      </c>
      <c r="L2286" s="18">
        <f>INDEX(掉落组填表!$S$564:$AQ$643,掉落填表!B2286-7000,掉落填表!K2286)</f>
        <v>0.75</v>
      </c>
      <c r="P2286" s="18">
        <f t="shared" si="105"/>
        <v>70600002</v>
      </c>
      <c r="Q2286" s="18" t="str">
        <f>G2286&amp;"#"&amp;H2286&amp;"#"&amp;VLOOKUP(G2286,章节关卡!$AN$3:$AO$36,2,FALSE)</f>
        <v>1603015#1#16</v>
      </c>
    </row>
    <row r="2287" spans="1:17" s="24" customFormat="1" ht="17.100000000000001" customHeight="1" x14ac:dyDescent="0.2">
      <c r="A2287" s="14">
        <v>2284</v>
      </c>
      <c r="B2287" s="14">
        <v>7060</v>
      </c>
      <c r="C2287" s="14" t="s">
        <v>3447</v>
      </c>
      <c r="D2287" s="14" t="s">
        <v>968</v>
      </c>
      <c r="E2287" s="14">
        <v>3</v>
      </c>
      <c r="F2287" s="18">
        <f t="shared" si="106"/>
        <v>750</v>
      </c>
      <c r="G2287" s="18">
        <f>INDEX(掉落组填表!$S$2:$AQ$2,MATCH(掉落填表!J2287,掉落组填表!$S$3:$AQ$3,0))</f>
        <v>1603020</v>
      </c>
      <c r="H2287" s="18">
        <f t="shared" si="107"/>
        <v>1</v>
      </c>
      <c r="J2287" s="24" t="s">
        <v>420</v>
      </c>
      <c r="K2287" s="18">
        <f>MATCH(J2287,掉落组填表!$S$3:$AQ$3,0)</f>
        <v>23</v>
      </c>
      <c r="L2287" s="18">
        <f>INDEX(掉落组填表!$S$564:$AQ$643,掉落填表!B2287-7000,掉落填表!K2287)</f>
        <v>7.5000000000000011E-2</v>
      </c>
      <c r="P2287" s="18">
        <f t="shared" si="105"/>
        <v>70600003</v>
      </c>
      <c r="Q2287" s="18" t="str">
        <f>G2287&amp;"#"&amp;H2287&amp;"#"&amp;VLOOKUP(G2287,章节关卡!$AN$3:$AO$36,2,FALSE)</f>
        <v>1603020#1#16</v>
      </c>
    </row>
    <row r="2288" spans="1:17" ht="17.100000000000001" customHeight="1" x14ac:dyDescent="0.2">
      <c r="A2288" s="14">
        <v>2285</v>
      </c>
      <c r="B2288" s="14">
        <v>7061</v>
      </c>
      <c r="C2288" s="14" t="s">
        <v>3448</v>
      </c>
      <c r="D2288" s="14" t="s">
        <v>968</v>
      </c>
      <c r="E2288" s="14">
        <v>1</v>
      </c>
      <c r="F2288" s="18">
        <f t="shared" si="106"/>
        <v>10000</v>
      </c>
      <c r="G2288" s="18">
        <f>INDEX(掉落组填表!$S$2:$AQ$2,MATCH(掉落填表!J2288,掉落组填表!$S$3:$AQ$3,0))</f>
        <v>1603003</v>
      </c>
      <c r="H2288" s="18">
        <f t="shared" si="107"/>
        <v>3</v>
      </c>
      <c r="J2288" s="28" t="s">
        <v>403</v>
      </c>
      <c r="K2288" s="18">
        <f>MATCH(J2288,掉落组填表!$S$3:$AQ$3,0)</f>
        <v>6</v>
      </c>
      <c r="L2288" s="18">
        <f>INDEX(掉落组填表!$S$564:$AQ$643,掉落填表!B2288-7000,掉落填表!K2288)</f>
        <v>3.75</v>
      </c>
      <c r="P2288" s="18">
        <f t="shared" si="105"/>
        <v>70610001</v>
      </c>
      <c r="Q2288" s="18" t="str">
        <f>G2288&amp;"#"&amp;H2288&amp;"#"&amp;VLOOKUP(G2288,章节关卡!$AN$3:$AO$36,2,FALSE)</f>
        <v>1603003#3#16</v>
      </c>
    </row>
    <row r="2289" spans="1:17" s="24" customFormat="1" ht="17.100000000000001" customHeight="1" x14ac:dyDescent="0.2">
      <c r="A2289" s="14">
        <v>2286</v>
      </c>
      <c r="B2289" s="14">
        <v>7061</v>
      </c>
      <c r="C2289" s="14" t="s">
        <v>3449</v>
      </c>
      <c r="D2289" s="14" t="s">
        <v>968</v>
      </c>
      <c r="E2289" s="14">
        <v>2</v>
      </c>
      <c r="F2289" s="18">
        <f t="shared" si="106"/>
        <v>7500</v>
      </c>
      <c r="G2289" s="18">
        <f>INDEX(掉落组填表!$S$2:$AQ$2,MATCH(掉落填表!J2289,掉落组填表!$S$3:$AQ$3,0))</f>
        <v>1603016</v>
      </c>
      <c r="H2289" s="18">
        <f t="shared" si="107"/>
        <v>1</v>
      </c>
      <c r="J2289" s="24" t="s">
        <v>416</v>
      </c>
      <c r="K2289" s="18">
        <f>MATCH(J2289,掉落组填表!$S$3:$AQ$3,0)</f>
        <v>19</v>
      </c>
      <c r="L2289" s="18">
        <f>INDEX(掉落组填表!$S$564:$AQ$643,掉落填表!B2289-7000,掉落填表!K2289)</f>
        <v>0.75</v>
      </c>
      <c r="P2289" s="18">
        <f t="shared" si="105"/>
        <v>70610002</v>
      </c>
      <c r="Q2289" s="18" t="str">
        <f>G2289&amp;"#"&amp;H2289&amp;"#"&amp;VLOOKUP(G2289,章节关卡!$AN$3:$AO$36,2,FALSE)</f>
        <v>1603016#1#16</v>
      </c>
    </row>
    <row r="2290" spans="1:17" s="24" customFormat="1" ht="17.100000000000001" customHeight="1" x14ac:dyDescent="0.2">
      <c r="A2290" s="14">
        <v>2287</v>
      </c>
      <c r="B2290" s="14">
        <v>7061</v>
      </c>
      <c r="C2290" s="14" t="s">
        <v>3450</v>
      </c>
      <c r="D2290" s="14" t="s">
        <v>968</v>
      </c>
      <c r="E2290" s="14">
        <v>3</v>
      </c>
      <c r="F2290" s="18">
        <f t="shared" si="106"/>
        <v>750</v>
      </c>
      <c r="G2290" s="18">
        <f>INDEX(掉落组填表!$S$2:$AQ$2,MATCH(掉落填表!J2290,掉落组填表!$S$3:$AQ$3,0))</f>
        <v>1603021</v>
      </c>
      <c r="H2290" s="18">
        <f t="shared" si="107"/>
        <v>1</v>
      </c>
      <c r="J2290" s="24" t="s">
        <v>421</v>
      </c>
      <c r="K2290" s="18">
        <f>MATCH(J2290,掉落组填表!$S$3:$AQ$3,0)</f>
        <v>24</v>
      </c>
      <c r="L2290" s="18">
        <f>INDEX(掉落组填表!$S$564:$AQ$643,掉落填表!B2290-7000,掉落填表!K2290)</f>
        <v>7.5000000000000011E-2</v>
      </c>
      <c r="P2290" s="18">
        <f t="shared" si="105"/>
        <v>70610003</v>
      </c>
      <c r="Q2290" s="18" t="str">
        <f>G2290&amp;"#"&amp;H2290&amp;"#"&amp;VLOOKUP(G2290,章节关卡!$AN$3:$AO$36,2,FALSE)</f>
        <v>1603021#1#16</v>
      </c>
    </row>
    <row r="2291" spans="1:17" ht="17.100000000000001" customHeight="1" x14ac:dyDescent="0.2">
      <c r="A2291" s="14">
        <v>2288</v>
      </c>
      <c r="B2291" s="14">
        <v>7062</v>
      </c>
      <c r="C2291" s="14" t="s">
        <v>3451</v>
      </c>
      <c r="D2291" s="14" t="s">
        <v>968</v>
      </c>
      <c r="E2291" s="14">
        <v>1</v>
      </c>
      <c r="F2291" s="18">
        <f t="shared" si="106"/>
        <v>10000</v>
      </c>
      <c r="G2291" s="18">
        <f>INDEX(掉落组填表!$S$2:$AQ$2,MATCH(掉落填表!J2291,掉落组填表!$S$3:$AQ$3,0))</f>
        <v>1603006</v>
      </c>
      <c r="H2291" s="18">
        <f t="shared" si="107"/>
        <v>3</v>
      </c>
      <c r="J2291" s="24" t="s">
        <v>406</v>
      </c>
      <c r="K2291" s="18">
        <f>MATCH(J2291,掉落组填表!$S$3:$AQ$3,0)</f>
        <v>9</v>
      </c>
      <c r="L2291" s="18">
        <f>INDEX(掉落组填表!$S$564:$AQ$643,掉落填表!B2291-7000,掉落填表!K2291)</f>
        <v>3.75</v>
      </c>
      <c r="P2291" s="18">
        <f t="shared" si="105"/>
        <v>70620001</v>
      </c>
      <c r="Q2291" s="18" t="str">
        <f>G2291&amp;"#"&amp;H2291&amp;"#"&amp;VLOOKUP(G2291,章节关卡!$AN$3:$AO$36,2,FALSE)</f>
        <v>1603006#3#16</v>
      </c>
    </row>
    <row r="2292" spans="1:17" s="24" customFormat="1" ht="17.100000000000001" customHeight="1" x14ac:dyDescent="0.2">
      <c r="A2292" s="14">
        <v>2289</v>
      </c>
      <c r="B2292" s="14">
        <v>7062</v>
      </c>
      <c r="C2292" s="14" t="s">
        <v>3452</v>
      </c>
      <c r="D2292" s="14" t="s">
        <v>968</v>
      </c>
      <c r="E2292" s="14">
        <v>2</v>
      </c>
      <c r="F2292" s="18">
        <f t="shared" si="106"/>
        <v>1500</v>
      </c>
      <c r="G2292" s="18">
        <f>INDEX(掉落组填表!$S$2:$AQ$2,MATCH(掉落填表!J2292,掉落组填表!$S$3:$AQ$3,0))</f>
        <v>1603012</v>
      </c>
      <c r="H2292" s="18">
        <f t="shared" si="107"/>
        <v>1</v>
      </c>
      <c r="J2292" s="24" t="s">
        <v>408</v>
      </c>
      <c r="K2292" s="18">
        <f>MATCH(J2292,掉落组填表!$S$3:$AQ$3,0)</f>
        <v>15</v>
      </c>
      <c r="L2292" s="18">
        <f>INDEX(掉落组填表!$S$564:$AQ$643,掉落填表!B2292-7000,掉落填表!K2292)</f>
        <v>0.15000000000000002</v>
      </c>
      <c r="P2292" s="18">
        <f t="shared" si="105"/>
        <v>70620002</v>
      </c>
      <c r="Q2292" s="18" t="str">
        <f>G2292&amp;"#"&amp;H2292&amp;"#"&amp;VLOOKUP(G2292,章节关卡!$AN$3:$AO$36,2,FALSE)</f>
        <v>1603012#1#16</v>
      </c>
    </row>
    <row r="2293" spans="1:17" s="24" customFormat="1" ht="17.100000000000001" customHeight="1" x14ac:dyDescent="0.2">
      <c r="A2293" s="14">
        <v>2290</v>
      </c>
      <c r="B2293" s="14">
        <v>7062</v>
      </c>
      <c r="C2293" s="14" t="s">
        <v>3453</v>
      </c>
      <c r="D2293" s="14" t="s">
        <v>968</v>
      </c>
      <c r="E2293" s="14">
        <v>3</v>
      </c>
      <c r="F2293" s="18">
        <f t="shared" si="106"/>
        <v>1500</v>
      </c>
      <c r="G2293" s="18">
        <f>INDEX(掉落组填表!$S$2:$AQ$2,MATCH(掉落填表!J2293,掉落组填表!$S$3:$AQ$3,0))</f>
        <v>1603013</v>
      </c>
      <c r="H2293" s="18">
        <f t="shared" si="107"/>
        <v>1</v>
      </c>
      <c r="J2293" s="24" t="s">
        <v>410</v>
      </c>
      <c r="K2293" s="18">
        <f>MATCH(J2293,掉落组填表!$S$3:$AQ$3,0)</f>
        <v>16</v>
      </c>
      <c r="L2293" s="18">
        <f>INDEX(掉落组填表!$S$564:$AQ$643,掉落填表!B2293-7000,掉落填表!K2293)</f>
        <v>0.15000000000000002</v>
      </c>
      <c r="P2293" s="18">
        <f t="shared" si="105"/>
        <v>70620003</v>
      </c>
      <c r="Q2293" s="18" t="str">
        <f>G2293&amp;"#"&amp;H2293&amp;"#"&amp;VLOOKUP(G2293,章节关卡!$AN$3:$AO$36,2,FALSE)</f>
        <v>1603013#1#16</v>
      </c>
    </row>
    <row r="2294" spans="1:17" s="24" customFormat="1" ht="17.100000000000001" customHeight="1" x14ac:dyDescent="0.2">
      <c r="A2294" s="14">
        <v>2291</v>
      </c>
      <c r="B2294" s="14">
        <v>7062</v>
      </c>
      <c r="C2294" s="14" t="s">
        <v>3454</v>
      </c>
      <c r="D2294" s="14" t="s">
        <v>968</v>
      </c>
      <c r="E2294" s="14">
        <v>4</v>
      </c>
      <c r="F2294" s="18">
        <f t="shared" si="106"/>
        <v>1500</v>
      </c>
      <c r="G2294" s="18">
        <f>INDEX(掉落组填表!$S$2:$AQ$2,MATCH(掉落填表!J2294,掉落组填表!$S$3:$AQ$3,0))</f>
        <v>1603014</v>
      </c>
      <c r="H2294" s="18">
        <f t="shared" si="107"/>
        <v>1</v>
      </c>
      <c r="J2294" s="24" t="s">
        <v>412</v>
      </c>
      <c r="K2294" s="18">
        <f>MATCH(J2294,掉落组填表!$S$3:$AQ$3,0)</f>
        <v>17</v>
      </c>
      <c r="L2294" s="18">
        <f>INDEX(掉落组填表!$S$564:$AQ$643,掉落填表!B2294-7000,掉落填表!K2294)</f>
        <v>0.15000000000000002</v>
      </c>
      <c r="P2294" s="18">
        <f t="shared" si="105"/>
        <v>70620004</v>
      </c>
      <c r="Q2294" s="18" t="str">
        <f>G2294&amp;"#"&amp;H2294&amp;"#"&amp;VLOOKUP(G2294,章节关卡!$AN$3:$AO$36,2,FALSE)</f>
        <v>1603014#1#16</v>
      </c>
    </row>
    <row r="2295" spans="1:17" s="24" customFormat="1" ht="17.100000000000001" customHeight="1" x14ac:dyDescent="0.2">
      <c r="A2295" s="14">
        <v>2292</v>
      </c>
      <c r="B2295" s="14">
        <v>7062</v>
      </c>
      <c r="C2295" s="14" t="s">
        <v>3455</v>
      </c>
      <c r="D2295" s="14" t="s">
        <v>968</v>
      </c>
      <c r="E2295" s="14">
        <v>5</v>
      </c>
      <c r="F2295" s="18">
        <f t="shared" si="106"/>
        <v>1500</v>
      </c>
      <c r="G2295" s="18">
        <f>INDEX(掉落组填表!$S$2:$AQ$2,MATCH(掉落填表!J2295,掉落组填表!$S$3:$AQ$3,0))</f>
        <v>1603015</v>
      </c>
      <c r="H2295" s="18">
        <f t="shared" si="107"/>
        <v>1</v>
      </c>
      <c r="J2295" s="24" t="s">
        <v>414</v>
      </c>
      <c r="K2295" s="18">
        <f>MATCH(J2295,掉落组填表!$S$3:$AQ$3,0)</f>
        <v>18</v>
      </c>
      <c r="L2295" s="18">
        <f>INDEX(掉落组填表!$S$564:$AQ$643,掉落填表!B2295-7000,掉落填表!K2295)</f>
        <v>0.15000000000000002</v>
      </c>
      <c r="P2295" s="18">
        <f t="shared" si="105"/>
        <v>70620005</v>
      </c>
      <c r="Q2295" s="18" t="str">
        <f>G2295&amp;"#"&amp;H2295&amp;"#"&amp;VLOOKUP(G2295,章节关卡!$AN$3:$AO$36,2,FALSE)</f>
        <v>1603015#1#16</v>
      </c>
    </row>
    <row r="2296" spans="1:17" s="24" customFormat="1" ht="17.100000000000001" customHeight="1" x14ac:dyDescent="0.2">
      <c r="A2296" s="14">
        <v>2293</v>
      </c>
      <c r="B2296" s="14">
        <v>7062</v>
      </c>
      <c r="C2296" s="14" t="s">
        <v>3456</v>
      </c>
      <c r="D2296" s="14" t="s">
        <v>968</v>
      </c>
      <c r="E2296" s="14">
        <v>6</v>
      </c>
      <c r="F2296" s="18">
        <f t="shared" si="106"/>
        <v>1500</v>
      </c>
      <c r="G2296" s="18">
        <f>INDEX(掉落组填表!$S$2:$AQ$2,MATCH(掉落填表!J2296,掉落组填表!$S$3:$AQ$3,0))</f>
        <v>1603016</v>
      </c>
      <c r="H2296" s="18">
        <f t="shared" si="107"/>
        <v>1</v>
      </c>
      <c r="J2296" s="24" t="s">
        <v>416</v>
      </c>
      <c r="K2296" s="18">
        <f>MATCH(J2296,掉落组填表!$S$3:$AQ$3,0)</f>
        <v>19</v>
      </c>
      <c r="L2296" s="18">
        <f>INDEX(掉落组填表!$S$564:$AQ$643,掉落填表!B2296-7000,掉落填表!K2296)</f>
        <v>0.15000000000000002</v>
      </c>
      <c r="P2296" s="18">
        <f t="shared" si="105"/>
        <v>70620006</v>
      </c>
      <c r="Q2296" s="18" t="str">
        <f>G2296&amp;"#"&amp;H2296&amp;"#"&amp;VLOOKUP(G2296,章节关卡!$AN$3:$AO$36,2,FALSE)</f>
        <v>1603016#1#16</v>
      </c>
    </row>
    <row r="2297" spans="1:17" s="24" customFormat="1" ht="17.100000000000001" customHeight="1" x14ac:dyDescent="0.2">
      <c r="A2297" s="14">
        <v>2294</v>
      </c>
      <c r="B2297" s="14">
        <v>7062</v>
      </c>
      <c r="C2297" s="14" t="s">
        <v>3457</v>
      </c>
      <c r="D2297" s="14" t="s">
        <v>968</v>
      </c>
      <c r="E2297" s="14">
        <v>7</v>
      </c>
      <c r="F2297" s="18">
        <f t="shared" si="106"/>
        <v>750</v>
      </c>
      <c r="G2297" s="18">
        <f>INDEX(掉落组填表!$S$2:$AQ$2,MATCH(掉落填表!J2297,掉落组填表!$S$3:$AQ$3,0))</f>
        <v>1603017</v>
      </c>
      <c r="H2297" s="18">
        <f t="shared" si="107"/>
        <v>1</v>
      </c>
      <c r="J2297" s="24" t="s">
        <v>417</v>
      </c>
      <c r="K2297" s="18">
        <f>MATCH(J2297,掉落组填表!$S$3:$AQ$3,0)</f>
        <v>20</v>
      </c>
      <c r="L2297" s="18">
        <f>INDEX(掉落组填表!$S$564:$AQ$643,掉落填表!B2297-7000,掉落填表!K2297)</f>
        <v>7.5000000000000011E-2</v>
      </c>
      <c r="P2297" s="18">
        <f t="shared" si="105"/>
        <v>70620007</v>
      </c>
      <c r="Q2297" s="18" t="str">
        <f>G2297&amp;"#"&amp;H2297&amp;"#"&amp;VLOOKUP(G2297,章节关卡!$AN$3:$AO$36,2,FALSE)</f>
        <v>1603017#1#16</v>
      </c>
    </row>
    <row r="2298" spans="1:17" ht="17.100000000000001" customHeight="1" x14ac:dyDescent="0.2">
      <c r="A2298" s="14">
        <v>2295</v>
      </c>
      <c r="B2298" s="14">
        <v>7063</v>
      </c>
      <c r="C2298" s="14" t="s">
        <v>3458</v>
      </c>
      <c r="D2298" s="14" t="s">
        <v>968</v>
      </c>
      <c r="E2298" s="14">
        <v>1</v>
      </c>
      <c r="F2298" s="18">
        <f t="shared" si="106"/>
        <v>10000</v>
      </c>
      <c r="G2298" s="18">
        <f>INDEX(掉落组填表!$S$2:$AQ$2,MATCH(掉落填表!J2298,掉落组填表!$S$3:$AQ$3,0))</f>
        <v>1603003</v>
      </c>
      <c r="H2298" s="18">
        <f t="shared" si="107"/>
        <v>5</v>
      </c>
      <c r="J2298" s="28" t="s">
        <v>403</v>
      </c>
      <c r="K2298" s="18">
        <f>MATCH(J2298,掉落组填表!$S$3:$AQ$3,0)</f>
        <v>6</v>
      </c>
      <c r="L2298" s="18">
        <f>INDEX(掉落组填表!$S$564:$AQ$643,掉落填表!B2298-7000,掉落填表!K2298)</f>
        <v>5</v>
      </c>
      <c r="P2298" s="18">
        <f t="shared" si="105"/>
        <v>70630001</v>
      </c>
      <c r="Q2298" s="18" t="str">
        <f>G2298&amp;"#"&amp;H2298&amp;"#"&amp;VLOOKUP(G2298,章节关卡!$AN$3:$AO$36,2,FALSE)</f>
        <v>1603003#5#16</v>
      </c>
    </row>
    <row r="2299" spans="1:17" s="24" customFormat="1" ht="17.100000000000001" customHeight="1" x14ac:dyDescent="0.2">
      <c r="A2299" s="14">
        <v>2296</v>
      </c>
      <c r="B2299" s="14">
        <v>7063</v>
      </c>
      <c r="C2299" s="14" t="s">
        <v>3459</v>
      </c>
      <c r="D2299" s="14" t="s">
        <v>968</v>
      </c>
      <c r="E2299" s="14">
        <v>2</v>
      </c>
      <c r="F2299" s="18">
        <f t="shared" si="106"/>
        <v>10000</v>
      </c>
      <c r="G2299" s="18">
        <f>INDEX(掉落组填表!$S$2:$AQ$2,MATCH(掉落填表!J2299,掉落组填表!$S$3:$AQ$3,0))</f>
        <v>1603012</v>
      </c>
      <c r="H2299" s="18">
        <f t="shared" si="107"/>
        <v>1</v>
      </c>
      <c r="J2299" s="24" t="s">
        <v>408</v>
      </c>
      <c r="K2299" s="18">
        <f>MATCH(J2299,掉落组填表!$S$3:$AQ$3,0)</f>
        <v>15</v>
      </c>
      <c r="L2299" s="18">
        <f>INDEX(掉落组填表!$S$564:$AQ$643,掉落填表!B2299-7000,掉落填表!K2299)</f>
        <v>1</v>
      </c>
      <c r="P2299" s="18">
        <f t="shared" si="105"/>
        <v>70630002</v>
      </c>
      <c r="Q2299" s="18" t="str">
        <f>G2299&amp;"#"&amp;H2299&amp;"#"&amp;VLOOKUP(G2299,章节关卡!$AN$3:$AO$36,2,FALSE)</f>
        <v>1603012#1#16</v>
      </c>
    </row>
    <row r="2300" spans="1:17" s="24" customFormat="1" ht="17.100000000000001" customHeight="1" x14ac:dyDescent="0.2">
      <c r="A2300" s="14">
        <v>2297</v>
      </c>
      <c r="B2300" s="14">
        <v>7063</v>
      </c>
      <c r="C2300" s="14" t="s">
        <v>3460</v>
      </c>
      <c r="D2300" s="14" t="s">
        <v>968</v>
      </c>
      <c r="E2300" s="14">
        <v>3</v>
      </c>
      <c r="F2300" s="18">
        <f t="shared" si="106"/>
        <v>1000</v>
      </c>
      <c r="G2300" s="18">
        <f>INDEX(掉落组填表!$S$2:$AQ$2,MATCH(掉落填表!J2300,掉落组填表!$S$3:$AQ$3,0))</f>
        <v>1603022</v>
      </c>
      <c r="H2300" s="18">
        <f t="shared" si="107"/>
        <v>1</v>
      </c>
      <c r="J2300" s="24" t="s">
        <v>422</v>
      </c>
      <c r="K2300" s="18">
        <f>MATCH(J2300,掉落组填表!$S$3:$AQ$3,0)</f>
        <v>25</v>
      </c>
      <c r="L2300" s="18">
        <f>INDEX(掉落组填表!$S$564:$AQ$643,掉落填表!B2300-7000,掉落填表!K2300)</f>
        <v>0.1</v>
      </c>
      <c r="P2300" s="18">
        <f t="shared" si="105"/>
        <v>70630003</v>
      </c>
      <c r="Q2300" s="18" t="str">
        <f>G2300&amp;"#"&amp;H2300&amp;"#"&amp;VLOOKUP(G2300,章节关卡!$AN$3:$AO$36,2,FALSE)</f>
        <v>1603022#1#16</v>
      </c>
    </row>
    <row r="2301" spans="1:17" ht="17.100000000000001" customHeight="1" x14ac:dyDescent="0.2">
      <c r="A2301" s="14">
        <v>2298</v>
      </c>
      <c r="B2301" s="14">
        <v>7064</v>
      </c>
      <c r="C2301" s="14" t="s">
        <v>3461</v>
      </c>
      <c r="D2301" s="14" t="s">
        <v>968</v>
      </c>
      <c r="E2301" s="14">
        <v>1</v>
      </c>
      <c r="F2301" s="18">
        <f t="shared" si="106"/>
        <v>10000</v>
      </c>
      <c r="G2301" s="18">
        <f>INDEX(掉落组填表!$S$2:$AQ$2,MATCH(掉落填表!J2301,掉落组填表!$S$3:$AQ$3,0))</f>
        <v>1603006</v>
      </c>
      <c r="H2301" s="18">
        <f t="shared" si="107"/>
        <v>5</v>
      </c>
      <c r="J2301" s="24" t="s">
        <v>3176</v>
      </c>
      <c r="K2301" s="18">
        <f>MATCH(J2301,掉落组填表!$S$3:$AQ$3,0)</f>
        <v>9</v>
      </c>
      <c r="L2301" s="18">
        <f>INDEX(掉落组填表!$S$564:$AQ$643,掉落填表!B2301-7000,掉落填表!K2301)</f>
        <v>5</v>
      </c>
      <c r="P2301" s="18">
        <f t="shared" si="105"/>
        <v>70640001</v>
      </c>
      <c r="Q2301" s="18" t="str">
        <f>G2301&amp;"#"&amp;H2301&amp;"#"&amp;VLOOKUP(G2301,章节关卡!$AN$3:$AO$36,2,FALSE)</f>
        <v>1603006#5#16</v>
      </c>
    </row>
    <row r="2302" spans="1:17" s="24" customFormat="1" ht="17.100000000000001" customHeight="1" x14ac:dyDescent="0.2">
      <c r="A2302" s="14">
        <v>2299</v>
      </c>
      <c r="B2302" s="14">
        <v>7064</v>
      </c>
      <c r="C2302" s="14" t="s">
        <v>3462</v>
      </c>
      <c r="D2302" s="14" t="s">
        <v>968</v>
      </c>
      <c r="E2302" s="14">
        <v>2</v>
      </c>
      <c r="F2302" s="18">
        <f t="shared" si="106"/>
        <v>10000</v>
      </c>
      <c r="G2302" s="18">
        <f>INDEX(掉落组填表!$S$2:$AQ$2,MATCH(掉落填表!J2302,掉落组填表!$S$3:$AQ$3,0))</f>
        <v>1603013</v>
      </c>
      <c r="H2302" s="18">
        <f t="shared" si="107"/>
        <v>1</v>
      </c>
      <c r="J2302" s="24" t="s">
        <v>410</v>
      </c>
      <c r="K2302" s="18">
        <f>MATCH(J2302,掉落组填表!$S$3:$AQ$3,0)</f>
        <v>16</v>
      </c>
      <c r="L2302" s="18">
        <f>INDEX(掉落组填表!$S$564:$AQ$643,掉落填表!B2302-7000,掉落填表!K2302)</f>
        <v>1</v>
      </c>
      <c r="P2302" s="18">
        <f t="shared" si="105"/>
        <v>70640002</v>
      </c>
      <c r="Q2302" s="18" t="str">
        <f>G2302&amp;"#"&amp;H2302&amp;"#"&amp;VLOOKUP(G2302,章节关卡!$AN$3:$AO$36,2,FALSE)</f>
        <v>1603013#1#16</v>
      </c>
    </row>
    <row r="2303" spans="1:17" s="24" customFormat="1" ht="17.100000000000001" customHeight="1" x14ac:dyDescent="0.2">
      <c r="A2303" s="14">
        <v>2300</v>
      </c>
      <c r="B2303" s="14">
        <v>7064</v>
      </c>
      <c r="C2303" s="14" t="s">
        <v>3463</v>
      </c>
      <c r="D2303" s="14" t="s">
        <v>968</v>
      </c>
      <c r="E2303" s="14">
        <v>3</v>
      </c>
      <c r="F2303" s="18">
        <f t="shared" si="106"/>
        <v>1000</v>
      </c>
      <c r="G2303" s="18">
        <f>INDEX(掉落组填表!$S$2:$AQ$2,MATCH(掉落填表!J2303,掉落组填表!$S$3:$AQ$3,0))</f>
        <v>1603018</v>
      </c>
      <c r="H2303" s="18">
        <f t="shared" si="107"/>
        <v>1</v>
      </c>
      <c r="J2303" s="24" t="s">
        <v>418</v>
      </c>
      <c r="K2303" s="18">
        <f>MATCH(J2303,掉落组填表!$S$3:$AQ$3,0)</f>
        <v>21</v>
      </c>
      <c r="L2303" s="18">
        <f>INDEX(掉落组填表!$S$564:$AQ$643,掉落填表!B2303-7000,掉落填表!K2303)</f>
        <v>0.1</v>
      </c>
      <c r="P2303" s="18">
        <f t="shared" si="105"/>
        <v>70640003</v>
      </c>
      <c r="Q2303" s="18" t="str">
        <f>G2303&amp;"#"&amp;H2303&amp;"#"&amp;VLOOKUP(G2303,章节关卡!$AN$3:$AO$36,2,FALSE)</f>
        <v>1603018#1#16</v>
      </c>
    </row>
    <row r="2304" spans="1:17" ht="17.100000000000001" customHeight="1" x14ac:dyDescent="0.2">
      <c r="A2304" s="14">
        <v>2301</v>
      </c>
      <c r="B2304" s="14">
        <v>7065</v>
      </c>
      <c r="C2304" s="14" t="s">
        <v>3464</v>
      </c>
      <c r="D2304" s="14" t="s">
        <v>968</v>
      </c>
      <c r="E2304" s="14">
        <v>1</v>
      </c>
      <c r="F2304" s="18">
        <f t="shared" si="106"/>
        <v>10000</v>
      </c>
      <c r="G2304" s="18">
        <f>INDEX(掉落组填表!$S$2:$AQ$2,MATCH(掉落填表!J2304,掉落组填表!$S$3:$AQ$3,0))</f>
        <v>1603003</v>
      </c>
      <c r="H2304" s="18">
        <f t="shared" si="107"/>
        <v>5</v>
      </c>
      <c r="J2304" s="28" t="s">
        <v>403</v>
      </c>
      <c r="K2304" s="18">
        <f>MATCH(J2304,掉落组填表!$S$3:$AQ$3,0)</f>
        <v>6</v>
      </c>
      <c r="L2304" s="18">
        <f>INDEX(掉落组填表!$S$564:$AQ$643,掉落填表!B2304-7000,掉落填表!K2304)</f>
        <v>5</v>
      </c>
      <c r="P2304" s="18">
        <f t="shared" si="105"/>
        <v>70650001</v>
      </c>
      <c r="Q2304" s="18" t="str">
        <f>G2304&amp;"#"&amp;H2304&amp;"#"&amp;VLOOKUP(G2304,章节关卡!$AN$3:$AO$36,2,FALSE)</f>
        <v>1603003#5#16</v>
      </c>
    </row>
    <row r="2305" spans="1:17" s="24" customFormat="1" ht="17.100000000000001" customHeight="1" x14ac:dyDescent="0.2">
      <c r="A2305" s="14">
        <v>2302</v>
      </c>
      <c r="B2305" s="14">
        <v>7065</v>
      </c>
      <c r="C2305" s="14" t="s">
        <v>3465</v>
      </c>
      <c r="D2305" s="14" t="s">
        <v>968</v>
      </c>
      <c r="E2305" s="14">
        <v>2</v>
      </c>
      <c r="F2305" s="18">
        <f t="shared" si="106"/>
        <v>10000</v>
      </c>
      <c r="G2305" s="18">
        <f>INDEX(掉落组填表!$S$2:$AQ$2,MATCH(掉落填表!J2305,掉落组填表!$S$3:$AQ$3,0))</f>
        <v>1603014</v>
      </c>
      <c r="H2305" s="18">
        <f t="shared" si="107"/>
        <v>1</v>
      </c>
      <c r="J2305" s="24" t="s">
        <v>412</v>
      </c>
      <c r="K2305" s="18">
        <f>MATCH(J2305,掉落组填表!$S$3:$AQ$3,0)</f>
        <v>17</v>
      </c>
      <c r="L2305" s="18">
        <f>INDEX(掉落组填表!$S$564:$AQ$643,掉落填表!B2305-7000,掉落填表!K2305)</f>
        <v>1</v>
      </c>
      <c r="P2305" s="18">
        <f t="shared" si="105"/>
        <v>70650002</v>
      </c>
      <c r="Q2305" s="18" t="str">
        <f>G2305&amp;"#"&amp;H2305&amp;"#"&amp;VLOOKUP(G2305,章节关卡!$AN$3:$AO$36,2,FALSE)</f>
        <v>1603014#1#16</v>
      </c>
    </row>
    <row r="2306" spans="1:17" s="24" customFormat="1" ht="17.100000000000001" customHeight="1" x14ac:dyDescent="0.2">
      <c r="A2306" s="14">
        <v>2303</v>
      </c>
      <c r="B2306" s="14">
        <v>7065</v>
      </c>
      <c r="C2306" s="14" t="s">
        <v>3466</v>
      </c>
      <c r="D2306" s="14" t="s">
        <v>968</v>
      </c>
      <c r="E2306" s="14">
        <v>3</v>
      </c>
      <c r="F2306" s="18">
        <f t="shared" si="106"/>
        <v>1000</v>
      </c>
      <c r="G2306" s="18">
        <f>INDEX(掉落组填表!$S$2:$AQ$2,MATCH(掉落填表!J2306,掉落组填表!$S$3:$AQ$3,0))</f>
        <v>1603019</v>
      </c>
      <c r="H2306" s="18">
        <f t="shared" si="107"/>
        <v>1</v>
      </c>
      <c r="J2306" s="24" t="s">
        <v>419</v>
      </c>
      <c r="K2306" s="18">
        <f>MATCH(J2306,掉落组填表!$S$3:$AQ$3,0)</f>
        <v>22</v>
      </c>
      <c r="L2306" s="18">
        <f>INDEX(掉落组填表!$S$564:$AQ$643,掉落填表!B2306-7000,掉落填表!K2306)</f>
        <v>0.1</v>
      </c>
      <c r="P2306" s="18">
        <f t="shared" si="105"/>
        <v>70650003</v>
      </c>
      <c r="Q2306" s="18" t="str">
        <f>G2306&amp;"#"&amp;H2306&amp;"#"&amp;VLOOKUP(G2306,章节关卡!$AN$3:$AO$36,2,FALSE)</f>
        <v>1603019#1#16</v>
      </c>
    </row>
    <row r="2307" spans="1:17" ht="17.100000000000001" customHeight="1" x14ac:dyDescent="0.2">
      <c r="A2307" s="14">
        <v>2304</v>
      </c>
      <c r="B2307" s="14">
        <v>7066</v>
      </c>
      <c r="C2307" s="14" t="s">
        <v>3467</v>
      </c>
      <c r="D2307" s="14" t="s">
        <v>968</v>
      </c>
      <c r="E2307" s="14">
        <v>1</v>
      </c>
      <c r="F2307" s="18">
        <f t="shared" si="106"/>
        <v>10000</v>
      </c>
      <c r="G2307" s="18">
        <f>INDEX(掉落组填表!$S$2:$AQ$2,MATCH(掉落填表!J2307,掉落组填表!$S$3:$AQ$3,0))</f>
        <v>1603006</v>
      </c>
      <c r="H2307" s="18">
        <f t="shared" si="107"/>
        <v>5</v>
      </c>
      <c r="J2307" s="24" t="s">
        <v>3176</v>
      </c>
      <c r="K2307" s="18">
        <f>MATCH(J2307,掉落组填表!$S$3:$AQ$3,0)</f>
        <v>9</v>
      </c>
      <c r="L2307" s="18">
        <f>INDEX(掉落组填表!$S$564:$AQ$643,掉落填表!B2307-7000,掉落填表!K2307)</f>
        <v>5</v>
      </c>
      <c r="P2307" s="18">
        <f t="shared" si="105"/>
        <v>70660001</v>
      </c>
      <c r="Q2307" s="18" t="str">
        <f>G2307&amp;"#"&amp;H2307&amp;"#"&amp;VLOOKUP(G2307,章节关卡!$AN$3:$AO$36,2,FALSE)</f>
        <v>1603006#5#16</v>
      </c>
    </row>
    <row r="2308" spans="1:17" s="24" customFormat="1" ht="17.100000000000001" customHeight="1" x14ac:dyDescent="0.2">
      <c r="A2308" s="14">
        <v>2305</v>
      </c>
      <c r="B2308" s="14">
        <v>7066</v>
      </c>
      <c r="C2308" s="14" t="s">
        <v>3468</v>
      </c>
      <c r="D2308" s="14" t="s">
        <v>968</v>
      </c>
      <c r="E2308" s="14">
        <v>2</v>
      </c>
      <c r="F2308" s="18">
        <f t="shared" si="106"/>
        <v>10000</v>
      </c>
      <c r="G2308" s="18">
        <f>INDEX(掉落组填表!$S$2:$AQ$2,MATCH(掉落填表!J2308,掉落组填表!$S$3:$AQ$3,0))</f>
        <v>1603015</v>
      </c>
      <c r="H2308" s="18">
        <f t="shared" si="107"/>
        <v>1</v>
      </c>
      <c r="J2308" s="24" t="s">
        <v>414</v>
      </c>
      <c r="K2308" s="18">
        <f>MATCH(J2308,掉落组填表!$S$3:$AQ$3,0)</f>
        <v>18</v>
      </c>
      <c r="L2308" s="18">
        <f>INDEX(掉落组填表!$S$564:$AQ$643,掉落填表!B2308-7000,掉落填表!K2308)</f>
        <v>1</v>
      </c>
      <c r="P2308" s="18">
        <f t="shared" ref="P2308:P2363" si="108">B2308*10000+E2308</f>
        <v>70660002</v>
      </c>
      <c r="Q2308" s="18" t="str">
        <f>G2308&amp;"#"&amp;H2308&amp;"#"&amp;VLOOKUP(G2308,章节关卡!$AN$3:$AO$36,2,FALSE)</f>
        <v>1603015#1#16</v>
      </c>
    </row>
    <row r="2309" spans="1:17" s="24" customFormat="1" ht="17.100000000000001" customHeight="1" x14ac:dyDescent="0.2">
      <c r="A2309" s="14">
        <v>2306</v>
      </c>
      <c r="B2309" s="14">
        <v>7066</v>
      </c>
      <c r="C2309" s="14" t="s">
        <v>3469</v>
      </c>
      <c r="D2309" s="14" t="s">
        <v>968</v>
      </c>
      <c r="E2309" s="14">
        <v>3</v>
      </c>
      <c r="F2309" s="18">
        <f t="shared" ref="F2309:F2363" si="109">IF(L2309&lt;1,INT(L2309*10000),10000)</f>
        <v>1000</v>
      </c>
      <c r="G2309" s="18">
        <f>INDEX(掉落组填表!$S$2:$AQ$2,MATCH(掉落填表!J2309,掉落组填表!$S$3:$AQ$3,0))</f>
        <v>1603020</v>
      </c>
      <c r="H2309" s="18">
        <f t="shared" ref="H2309:H2363" si="110">IF(F2309&lt;10000,1,INT(L2309))</f>
        <v>1</v>
      </c>
      <c r="J2309" s="24" t="s">
        <v>420</v>
      </c>
      <c r="K2309" s="18">
        <f>MATCH(J2309,掉落组填表!$S$3:$AQ$3,0)</f>
        <v>23</v>
      </c>
      <c r="L2309" s="18">
        <f>INDEX(掉落组填表!$S$564:$AQ$643,掉落填表!B2309-7000,掉落填表!K2309)</f>
        <v>0.1</v>
      </c>
      <c r="P2309" s="18">
        <f t="shared" si="108"/>
        <v>70660003</v>
      </c>
      <c r="Q2309" s="18" t="str">
        <f>G2309&amp;"#"&amp;H2309&amp;"#"&amp;VLOOKUP(G2309,章节关卡!$AN$3:$AO$36,2,FALSE)</f>
        <v>1603020#1#16</v>
      </c>
    </row>
    <row r="2310" spans="1:17" ht="17.100000000000001" customHeight="1" x14ac:dyDescent="0.2">
      <c r="A2310" s="14">
        <v>2307</v>
      </c>
      <c r="B2310" s="14">
        <v>7067</v>
      </c>
      <c r="C2310" s="14" t="s">
        <v>3470</v>
      </c>
      <c r="D2310" s="14" t="s">
        <v>968</v>
      </c>
      <c r="E2310" s="14">
        <v>1</v>
      </c>
      <c r="F2310" s="18">
        <f t="shared" si="109"/>
        <v>10000</v>
      </c>
      <c r="G2310" s="18">
        <f>INDEX(掉落组填表!$S$2:$AQ$2,MATCH(掉落填表!J2310,掉落组填表!$S$3:$AQ$3,0))</f>
        <v>1603003</v>
      </c>
      <c r="H2310" s="18">
        <f t="shared" si="110"/>
        <v>5</v>
      </c>
      <c r="J2310" s="28" t="s">
        <v>403</v>
      </c>
      <c r="K2310" s="18">
        <f>MATCH(J2310,掉落组填表!$S$3:$AQ$3,0)</f>
        <v>6</v>
      </c>
      <c r="L2310" s="18">
        <f>INDEX(掉落组填表!$S$564:$AQ$643,掉落填表!B2310-7000,掉落填表!K2310)</f>
        <v>5</v>
      </c>
      <c r="P2310" s="18">
        <f t="shared" si="108"/>
        <v>70670001</v>
      </c>
      <c r="Q2310" s="18" t="str">
        <f>G2310&amp;"#"&amp;H2310&amp;"#"&amp;VLOOKUP(G2310,章节关卡!$AN$3:$AO$36,2,FALSE)</f>
        <v>1603003#5#16</v>
      </c>
    </row>
    <row r="2311" spans="1:17" s="24" customFormat="1" ht="17.100000000000001" customHeight="1" x14ac:dyDescent="0.2">
      <c r="A2311" s="14">
        <v>2308</v>
      </c>
      <c r="B2311" s="14">
        <v>7067</v>
      </c>
      <c r="C2311" s="14" t="s">
        <v>3471</v>
      </c>
      <c r="D2311" s="14" t="s">
        <v>968</v>
      </c>
      <c r="E2311" s="14">
        <v>2</v>
      </c>
      <c r="F2311" s="18">
        <f t="shared" si="109"/>
        <v>10000</v>
      </c>
      <c r="G2311" s="18">
        <f>INDEX(掉落组填表!$S$2:$AQ$2,MATCH(掉落填表!J2311,掉落组填表!$S$3:$AQ$3,0))</f>
        <v>1603016</v>
      </c>
      <c r="H2311" s="18">
        <f t="shared" si="110"/>
        <v>1</v>
      </c>
      <c r="J2311" s="24" t="s">
        <v>416</v>
      </c>
      <c r="K2311" s="18">
        <f>MATCH(J2311,掉落组填表!$S$3:$AQ$3,0)</f>
        <v>19</v>
      </c>
      <c r="L2311" s="18">
        <f>INDEX(掉落组填表!$S$564:$AQ$643,掉落填表!B2311-7000,掉落填表!K2311)</f>
        <v>1</v>
      </c>
      <c r="P2311" s="18">
        <f t="shared" si="108"/>
        <v>70670002</v>
      </c>
      <c r="Q2311" s="18" t="str">
        <f>G2311&amp;"#"&amp;H2311&amp;"#"&amp;VLOOKUP(G2311,章节关卡!$AN$3:$AO$36,2,FALSE)</f>
        <v>1603016#1#16</v>
      </c>
    </row>
    <row r="2312" spans="1:17" s="24" customFormat="1" ht="17.100000000000001" customHeight="1" x14ac:dyDescent="0.2">
      <c r="A2312" s="14">
        <v>2309</v>
      </c>
      <c r="B2312" s="14">
        <v>7067</v>
      </c>
      <c r="C2312" s="14" t="s">
        <v>3472</v>
      </c>
      <c r="D2312" s="14" t="s">
        <v>968</v>
      </c>
      <c r="E2312" s="14">
        <v>3</v>
      </c>
      <c r="F2312" s="18">
        <f t="shared" si="109"/>
        <v>1000</v>
      </c>
      <c r="G2312" s="18">
        <f>INDEX(掉落组填表!$S$2:$AQ$2,MATCH(掉落填表!J2312,掉落组填表!$S$3:$AQ$3,0))</f>
        <v>1603021</v>
      </c>
      <c r="H2312" s="18">
        <f t="shared" si="110"/>
        <v>1</v>
      </c>
      <c r="J2312" s="24" t="s">
        <v>421</v>
      </c>
      <c r="K2312" s="18">
        <f>MATCH(J2312,掉落组填表!$S$3:$AQ$3,0)</f>
        <v>24</v>
      </c>
      <c r="L2312" s="18">
        <f>INDEX(掉落组填表!$S$564:$AQ$643,掉落填表!B2312-7000,掉落填表!K2312)</f>
        <v>0.1</v>
      </c>
      <c r="P2312" s="18">
        <f t="shared" si="108"/>
        <v>70670003</v>
      </c>
      <c r="Q2312" s="18" t="str">
        <f>G2312&amp;"#"&amp;H2312&amp;"#"&amp;VLOOKUP(G2312,章节关卡!$AN$3:$AO$36,2,FALSE)</f>
        <v>1603021#1#16</v>
      </c>
    </row>
    <row r="2313" spans="1:17" ht="17.100000000000001" customHeight="1" x14ac:dyDescent="0.2">
      <c r="A2313" s="14">
        <v>2310</v>
      </c>
      <c r="B2313" s="14">
        <v>7068</v>
      </c>
      <c r="C2313" s="14" t="s">
        <v>3473</v>
      </c>
      <c r="D2313" s="14" t="s">
        <v>968</v>
      </c>
      <c r="E2313" s="14">
        <v>1</v>
      </c>
      <c r="F2313" s="18">
        <f t="shared" si="109"/>
        <v>10000</v>
      </c>
      <c r="G2313" s="18">
        <f>INDEX(掉落组填表!$S$2:$AQ$2,MATCH(掉落填表!J2313,掉落组填表!$S$3:$AQ$3,0))</f>
        <v>1603006</v>
      </c>
      <c r="H2313" s="18">
        <f t="shared" si="110"/>
        <v>5</v>
      </c>
      <c r="J2313" s="24" t="s">
        <v>406</v>
      </c>
      <c r="K2313" s="18">
        <f>MATCH(J2313,掉落组填表!$S$3:$AQ$3,0)</f>
        <v>9</v>
      </c>
      <c r="L2313" s="18">
        <f>INDEX(掉落组填表!$S$564:$AQ$643,掉落填表!B2313-7000,掉落填表!K2313)</f>
        <v>5</v>
      </c>
      <c r="P2313" s="18">
        <f t="shared" si="108"/>
        <v>70680001</v>
      </c>
      <c r="Q2313" s="18" t="str">
        <f>G2313&amp;"#"&amp;H2313&amp;"#"&amp;VLOOKUP(G2313,章节关卡!$AN$3:$AO$36,2,FALSE)</f>
        <v>1603006#5#16</v>
      </c>
    </row>
    <row r="2314" spans="1:17" s="24" customFormat="1" ht="17.100000000000001" customHeight="1" x14ac:dyDescent="0.2">
      <c r="A2314" s="14">
        <v>2311</v>
      </c>
      <c r="B2314" s="14">
        <v>7068</v>
      </c>
      <c r="C2314" s="14" t="s">
        <v>3474</v>
      </c>
      <c r="D2314" s="14" t="s">
        <v>968</v>
      </c>
      <c r="E2314" s="14">
        <v>2</v>
      </c>
      <c r="F2314" s="18">
        <f t="shared" si="109"/>
        <v>2000</v>
      </c>
      <c r="G2314" s="18">
        <f>INDEX(掉落组填表!$S$2:$AQ$2,MATCH(掉落填表!J2314,掉落组填表!$S$3:$AQ$3,0))</f>
        <v>1603012</v>
      </c>
      <c r="H2314" s="18">
        <f t="shared" si="110"/>
        <v>1</v>
      </c>
      <c r="J2314" s="24" t="s">
        <v>408</v>
      </c>
      <c r="K2314" s="18">
        <f>MATCH(J2314,掉落组填表!$S$3:$AQ$3,0)</f>
        <v>15</v>
      </c>
      <c r="L2314" s="18">
        <f>INDEX(掉落组填表!$S$564:$AQ$643,掉落填表!B2314-7000,掉落填表!K2314)</f>
        <v>0.2</v>
      </c>
      <c r="P2314" s="18">
        <f t="shared" si="108"/>
        <v>70680002</v>
      </c>
      <c r="Q2314" s="18" t="str">
        <f>G2314&amp;"#"&amp;H2314&amp;"#"&amp;VLOOKUP(G2314,章节关卡!$AN$3:$AO$36,2,FALSE)</f>
        <v>1603012#1#16</v>
      </c>
    </row>
    <row r="2315" spans="1:17" s="24" customFormat="1" ht="17.100000000000001" customHeight="1" x14ac:dyDescent="0.2">
      <c r="A2315" s="14">
        <v>2312</v>
      </c>
      <c r="B2315" s="14">
        <v>7068</v>
      </c>
      <c r="C2315" s="14" t="s">
        <v>3475</v>
      </c>
      <c r="D2315" s="14" t="s">
        <v>968</v>
      </c>
      <c r="E2315" s="14">
        <v>3</v>
      </c>
      <c r="F2315" s="18">
        <f t="shared" si="109"/>
        <v>2000</v>
      </c>
      <c r="G2315" s="18">
        <f>INDEX(掉落组填表!$S$2:$AQ$2,MATCH(掉落填表!J2315,掉落组填表!$S$3:$AQ$3,0))</f>
        <v>1603013</v>
      </c>
      <c r="H2315" s="18">
        <f t="shared" si="110"/>
        <v>1</v>
      </c>
      <c r="J2315" s="24" t="s">
        <v>410</v>
      </c>
      <c r="K2315" s="18">
        <f>MATCH(J2315,掉落组填表!$S$3:$AQ$3,0)</f>
        <v>16</v>
      </c>
      <c r="L2315" s="18">
        <f>INDEX(掉落组填表!$S$564:$AQ$643,掉落填表!B2315-7000,掉落填表!K2315)</f>
        <v>0.2</v>
      </c>
      <c r="P2315" s="18">
        <f t="shared" si="108"/>
        <v>70680003</v>
      </c>
      <c r="Q2315" s="18" t="str">
        <f>G2315&amp;"#"&amp;H2315&amp;"#"&amp;VLOOKUP(G2315,章节关卡!$AN$3:$AO$36,2,FALSE)</f>
        <v>1603013#1#16</v>
      </c>
    </row>
    <row r="2316" spans="1:17" s="24" customFormat="1" ht="17.100000000000001" customHeight="1" x14ac:dyDescent="0.2">
      <c r="A2316" s="14">
        <v>2313</v>
      </c>
      <c r="B2316" s="14">
        <v>7068</v>
      </c>
      <c r="C2316" s="14" t="s">
        <v>3476</v>
      </c>
      <c r="D2316" s="14" t="s">
        <v>968</v>
      </c>
      <c r="E2316" s="14">
        <v>4</v>
      </c>
      <c r="F2316" s="18">
        <f t="shared" si="109"/>
        <v>2000</v>
      </c>
      <c r="G2316" s="18">
        <f>INDEX(掉落组填表!$S$2:$AQ$2,MATCH(掉落填表!J2316,掉落组填表!$S$3:$AQ$3,0))</f>
        <v>1603014</v>
      </c>
      <c r="H2316" s="18">
        <f t="shared" si="110"/>
        <v>1</v>
      </c>
      <c r="J2316" s="24" t="s">
        <v>412</v>
      </c>
      <c r="K2316" s="18">
        <f>MATCH(J2316,掉落组填表!$S$3:$AQ$3,0)</f>
        <v>17</v>
      </c>
      <c r="L2316" s="18">
        <f>INDEX(掉落组填表!$S$564:$AQ$643,掉落填表!B2316-7000,掉落填表!K2316)</f>
        <v>0.2</v>
      </c>
      <c r="P2316" s="18">
        <f t="shared" si="108"/>
        <v>70680004</v>
      </c>
      <c r="Q2316" s="18" t="str">
        <f>G2316&amp;"#"&amp;H2316&amp;"#"&amp;VLOOKUP(G2316,章节关卡!$AN$3:$AO$36,2,FALSE)</f>
        <v>1603014#1#16</v>
      </c>
    </row>
    <row r="2317" spans="1:17" s="24" customFormat="1" ht="17.100000000000001" customHeight="1" x14ac:dyDescent="0.2">
      <c r="A2317" s="14">
        <v>2314</v>
      </c>
      <c r="B2317" s="14">
        <v>7068</v>
      </c>
      <c r="C2317" s="14" t="s">
        <v>3477</v>
      </c>
      <c r="D2317" s="14" t="s">
        <v>968</v>
      </c>
      <c r="E2317" s="14">
        <v>5</v>
      </c>
      <c r="F2317" s="18">
        <f t="shared" si="109"/>
        <v>2000</v>
      </c>
      <c r="G2317" s="18">
        <f>INDEX(掉落组填表!$S$2:$AQ$2,MATCH(掉落填表!J2317,掉落组填表!$S$3:$AQ$3,0))</f>
        <v>1603015</v>
      </c>
      <c r="H2317" s="18">
        <f t="shared" si="110"/>
        <v>1</v>
      </c>
      <c r="J2317" s="24" t="s">
        <v>414</v>
      </c>
      <c r="K2317" s="18">
        <f>MATCH(J2317,掉落组填表!$S$3:$AQ$3,0)</f>
        <v>18</v>
      </c>
      <c r="L2317" s="18">
        <f>INDEX(掉落组填表!$S$564:$AQ$643,掉落填表!B2317-7000,掉落填表!K2317)</f>
        <v>0.2</v>
      </c>
      <c r="P2317" s="18">
        <f t="shared" si="108"/>
        <v>70680005</v>
      </c>
      <c r="Q2317" s="18" t="str">
        <f>G2317&amp;"#"&amp;H2317&amp;"#"&amp;VLOOKUP(G2317,章节关卡!$AN$3:$AO$36,2,FALSE)</f>
        <v>1603015#1#16</v>
      </c>
    </row>
    <row r="2318" spans="1:17" s="24" customFormat="1" ht="17.100000000000001" customHeight="1" x14ac:dyDescent="0.2">
      <c r="A2318" s="14">
        <v>2315</v>
      </c>
      <c r="B2318" s="14">
        <v>7068</v>
      </c>
      <c r="C2318" s="14" t="s">
        <v>3478</v>
      </c>
      <c r="D2318" s="14" t="s">
        <v>968</v>
      </c>
      <c r="E2318" s="14">
        <v>6</v>
      </c>
      <c r="F2318" s="18">
        <f t="shared" si="109"/>
        <v>2000</v>
      </c>
      <c r="G2318" s="18">
        <f>INDEX(掉落组填表!$S$2:$AQ$2,MATCH(掉落填表!J2318,掉落组填表!$S$3:$AQ$3,0))</f>
        <v>1603016</v>
      </c>
      <c r="H2318" s="18">
        <f t="shared" si="110"/>
        <v>1</v>
      </c>
      <c r="J2318" s="24" t="s">
        <v>416</v>
      </c>
      <c r="K2318" s="18">
        <f>MATCH(J2318,掉落组填表!$S$3:$AQ$3,0)</f>
        <v>19</v>
      </c>
      <c r="L2318" s="18">
        <f>INDEX(掉落组填表!$S$564:$AQ$643,掉落填表!B2318-7000,掉落填表!K2318)</f>
        <v>0.2</v>
      </c>
      <c r="P2318" s="18">
        <f t="shared" si="108"/>
        <v>70680006</v>
      </c>
      <c r="Q2318" s="18" t="str">
        <f>G2318&amp;"#"&amp;H2318&amp;"#"&amp;VLOOKUP(G2318,章节关卡!$AN$3:$AO$36,2,FALSE)</f>
        <v>1603016#1#16</v>
      </c>
    </row>
    <row r="2319" spans="1:17" s="24" customFormat="1" ht="17.100000000000001" customHeight="1" x14ac:dyDescent="0.2">
      <c r="A2319" s="14">
        <v>2316</v>
      </c>
      <c r="B2319" s="14">
        <v>7068</v>
      </c>
      <c r="C2319" s="14" t="s">
        <v>3479</v>
      </c>
      <c r="D2319" s="14" t="s">
        <v>968</v>
      </c>
      <c r="E2319" s="14">
        <v>7</v>
      </c>
      <c r="F2319" s="18">
        <f t="shared" si="109"/>
        <v>1000</v>
      </c>
      <c r="G2319" s="18">
        <f>INDEX(掉落组填表!$S$2:$AQ$2,MATCH(掉落填表!J2319,掉落组填表!$S$3:$AQ$3,0))</f>
        <v>1603017</v>
      </c>
      <c r="H2319" s="18">
        <f t="shared" si="110"/>
        <v>1</v>
      </c>
      <c r="J2319" s="24" t="s">
        <v>417</v>
      </c>
      <c r="K2319" s="18">
        <f>MATCH(J2319,掉落组填表!$S$3:$AQ$3,0)</f>
        <v>20</v>
      </c>
      <c r="L2319" s="18">
        <f>INDEX(掉落组填表!$S$564:$AQ$643,掉落填表!B2319-7000,掉落填表!K2319)</f>
        <v>0.1</v>
      </c>
      <c r="P2319" s="18">
        <f t="shared" si="108"/>
        <v>70680007</v>
      </c>
      <c r="Q2319" s="18" t="str">
        <f>G2319&amp;"#"&amp;H2319&amp;"#"&amp;VLOOKUP(G2319,章节关卡!$AN$3:$AO$36,2,FALSE)</f>
        <v>1603017#1#16</v>
      </c>
    </row>
    <row r="2320" spans="1:17" ht="17.100000000000001" customHeight="1" x14ac:dyDescent="0.2">
      <c r="A2320" s="14">
        <v>2317</v>
      </c>
      <c r="B2320" s="14">
        <v>7069</v>
      </c>
      <c r="C2320" s="14" t="s">
        <v>3480</v>
      </c>
      <c r="D2320" s="14" t="s">
        <v>968</v>
      </c>
      <c r="E2320" s="14">
        <v>1</v>
      </c>
      <c r="F2320" s="18">
        <f t="shared" si="109"/>
        <v>10000</v>
      </c>
      <c r="G2320" s="18">
        <f>INDEX(掉落组填表!$S$2:$AQ$2,MATCH(掉落填表!J2320,掉落组填表!$S$3:$AQ$3,0))</f>
        <v>1603003</v>
      </c>
      <c r="H2320" s="18">
        <f t="shared" si="110"/>
        <v>3</v>
      </c>
      <c r="J2320" s="28" t="s">
        <v>403</v>
      </c>
      <c r="K2320" s="18">
        <f>MATCH(J2320,掉落组填表!$S$3:$AQ$3,0)</f>
        <v>6</v>
      </c>
      <c r="L2320" s="18">
        <f>INDEX(掉落组填表!$S$564:$AQ$643,掉落填表!B2320-7000,掉落填表!K2320)</f>
        <v>3.75</v>
      </c>
      <c r="P2320" s="18">
        <f t="shared" si="108"/>
        <v>70690001</v>
      </c>
      <c r="Q2320" s="18" t="str">
        <f>G2320&amp;"#"&amp;H2320&amp;"#"&amp;VLOOKUP(G2320,章节关卡!$AN$3:$AO$36,2,FALSE)</f>
        <v>1603003#3#16</v>
      </c>
    </row>
    <row r="2321" spans="1:17" s="24" customFormat="1" ht="17.100000000000001" customHeight="1" x14ac:dyDescent="0.2">
      <c r="A2321" s="14">
        <v>2318</v>
      </c>
      <c r="B2321" s="14">
        <v>7069</v>
      </c>
      <c r="C2321" s="14" t="s">
        <v>3481</v>
      </c>
      <c r="D2321" s="14" t="s">
        <v>968</v>
      </c>
      <c r="E2321" s="14">
        <v>2</v>
      </c>
      <c r="F2321" s="18">
        <f t="shared" si="109"/>
        <v>7500</v>
      </c>
      <c r="G2321" s="18">
        <f>INDEX(掉落组填表!$S$2:$AQ$2,MATCH(掉落填表!J2321,掉落组填表!$S$3:$AQ$3,0))</f>
        <v>1603012</v>
      </c>
      <c r="H2321" s="18">
        <f t="shared" si="110"/>
        <v>1</v>
      </c>
      <c r="J2321" s="24" t="s">
        <v>408</v>
      </c>
      <c r="K2321" s="18">
        <f>MATCH(J2321,掉落组填表!$S$3:$AQ$3,0)</f>
        <v>15</v>
      </c>
      <c r="L2321" s="18">
        <f>INDEX(掉落组填表!$S$564:$AQ$643,掉落填表!B2321-7000,掉落填表!K2321)</f>
        <v>0.75</v>
      </c>
      <c r="P2321" s="18">
        <f t="shared" si="108"/>
        <v>70690002</v>
      </c>
      <c r="Q2321" s="18" t="str">
        <f>G2321&amp;"#"&amp;H2321&amp;"#"&amp;VLOOKUP(G2321,章节关卡!$AN$3:$AO$36,2,FALSE)</f>
        <v>1603012#1#16</v>
      </c>
    </row>
    <row r="2322" spans="1:17" s="24" customFormat="1" ht="17.100000000000001" customHeight="1" x14ac:dyDescent="0.2">
      <c r="A2322" s="14">
        <v>2319</v>
      </c>
      <c r="B2322" s="14">
        <v>7069</v>
      </c>
      <c r="C2322" s="14" t="s">
        <v>3482</v>
      </c>
      <c r="D2322" s="14" t="s">
        <v>968</v>
      </c>
      <c r="E2322" s="14">
        <v>3</v>
      </c>
      <c r="F2322" s="18">
        <f t="shared" si="109"/>
        <v>1500</v>
      </c>
      <c r="G2322" s="18">
        <f>INDEX(掉落组填表!$S$2:$AQ$2,MATCH(掉落填表!J2322,掉落组填表!$S$3:$AQ$3,0))</f>
        <v>1603022</v>
      </c>
      <c r="H2322" s="18">
        <f t="shared" si="110"/>
        <v>1</v>
      </c>
      <c r="J2322" s="24" t="s">
        <v>422</v>
      </c>
      <c r="K2322" s="18">
        <f>MATCH(J2322,掉落组填表!$S$3:$AQ$3,0)</f>
        <v>25</v>
      </c>
      <c r="L2322" s="18">
        <f>INDEX(掉落组填表!$S$564:$AQ$643,掉落填表!B2322-7000,掉落填表!K2322)</f>
        <v>0.15000000000000002</v>
      </c>
      <c r="P2322" s="18">
        <f t="shared" si="108"/>
        <v>70690003</v>
      </c>
      <c r="Q2322" s="18" t="str">
        <f>G2322&amp;"#"&amp;H2322&amp;"#"&amp;VLOOKUP(G2322,章节关卡!$AN$3:$AO$36,2,FALSE)</f>
        <v>1603022#1#16</v>
      </c>
    </row>
    <row r="2323" spans="1:17" ht="17.100000000000001" customHeight="1" x14ac:dyDescent="0.2">
      <c r="A2323" s="14">
        <v>2320</v>
      </c>
      <c r="B2323" s="14">
        <v>7070</v>
      </c>
      <c r="C2323" s="14" t="s">
        <v>3483</v>
      </c>
      <c r="D2323" s="14" t="s">
        <v>968</v>
      </c>
      <c r="E2323" s="14">
        <v>1</v>
      </c>
      <c r="F2323" s="18">
        <f t="shared" si="109"/>
        <v>10000</v>
      </c>
      <c r="G2323" s="18">
        <f>INDEX(掉落组填表!$S$2:$AQ$2,MATCH(掉落填表!J2323,掉落组填表!$S$3:$AQ$3,0))</f>
        <v>1603006</v>
      </c>
      <c r="H2323" s="18">
        <f t="shared" si="110"/>
        <v>3</v>
      </c>
      <c r="J2323" s="24" t="s">
        <v>3176</v>
      </c>
      <c r="K2323" s="18">
        <f>MATCH(J2323,掉落组填表!$S$3:$AQ$3,0)</f>
        <v>9</v>
      </c>
      <c r="L2323" s="18">
        <f>INDEX(掉落组填表!$S$564:$AQ$643,掉落填表!B2323-7000,掉落填表!K2323)</f>
        <v>3.75</v>
      </c>
      <c r="P2323" s="18">
        <f t="shared" si="108"/>
        <v>70700001</v>
      </c>
      <c r="Q2323" s="18" t="str">
        <f>G2323&amp;"#"&amp;H2323&amp;"#"&amp;VLOOKUP(G2323,章节关卡!$AN$3:$AO$36,2,FALSE)</f>
        <v>1603006#3#16</v>
      </c>
    </row>
    <row r="2324" spans="1:17" s="24" customFormat="1" ht="17.100000000000001" customHeight="1" x14ac:dyDescent="0.2">
      <c r="A2324" s="14">
        <v>2321</v>
      </c>
      <c r="B2324" s="14">
        <v>7070</v>
      </c>
      <c r="C2324" s="14" t="s">
        <v>3484</v>
      </c>
      <c r="D2324" s="14" t="s">
        <v>968</v>
      </c>
      <c r="E2324" s="14">
        <v>2</v>
      </c>
      <c r="F2324" s="18">
        <f t="shared" si="109"/>
        <v>7500</v>
      </c>
      <c r="G2324" s="18">
        <f>INDEX(掉落组填表!$S$2:$AQ$2,MATCH(掉落填表!J2324,掉落组填表!$S$3:$AQ$3,0))</f>
        <v>1603013</v>
      </c>
      <c r="H2324" s="18">
        <f t="shared" si="110"/>
        <v>1</v>
      </c>
      <c r="J2324" s="24" t="s">
        <v>410</v>
      </c>
      <c r="K2324" s="18">
        <f>MATCH(J2324,掉落组填表!$S$3:$AQ$3,0)</f>
        <v>16</v>
      </c>
      <c r="L2324" s="18">
        <f>INDEX(掉落组填表!$S$564:$AQ$643,掉落填表!B2324-7000,掉落填表!K2324)</f>
        <v>0.75</v>
      </c>
      <c r="P2324" s="18">
        <f t="shared" si="108"/>
        <v>70700002</v>
      </c>
      <c r="Q2324" s="18" t="str">
        <f>G2324&amp;"#"&amp;H2324&amp;"#"&amp;VLOOKUP(G2324,章节关卡!$AN$3:$AO$36,2,FALSE)</f>
        <v>1603013#1#16</v>
      </c>
    </row>
    <row r="2325" spans="1:17" s="24" customFormat="1" ht="17.100000000000001" customHeight="1" x14ac:dyDescent="0.2">
      <c r="A2325" s="14">
        <v>2322</v>
      </c>
      <c r="B2325" s="14">
        <v>7070</v>
      </c>
      <c r="C2325" s="14" t="s">
        <v>3485</v>
      </c>
      <c r="D2325" s="14" t="s">
        <v>968</v>
      </c>
      <c r="E2325" s="14">
        <v>3</v>
      </c>
      <c r="F2325" s="18">
        <f t="shared" si="109"/>
        <v>1500</v>
      </c>
      <c r="G2325" s="18">
        <f>INDEX(掉落组填表!$S$2:$AQ$2,MATCH(掉落填表!J2325,掉落组填表!$S$3:$AQ$3,0))</f>
        <v>1603018</v>
      </c>
      <c r="H2325" s="18">
        <f t="shared" si="110"/>
        <v>1</v>
      </c>
      <c r="J2325" s="24" t="s">
        <v>418</v>
      </c>
      <c r="K2325" s="18">
        <f>MATCH(J2325,掉落组填表!$S$3:$AQ$3,0)</f>
        <v>21</v>
      </c>
      <c r="L2325" s="18">
        <f>INDEX(掉落组填表!$S$564:$AQ$643,掉落填表!B2325-7000,掉落填表!K2325)</f>
        <v>0.15000000000000002</v>
      </c>
      <c r="P2325" s="18">
        <f t="shared" si="108"/>
        <v>70700003</v>
      </c>
      <c r="Q2325" s="18" t="str">
        <f>G2325&amp;"#"&amp;H2325&amp;"#"&amp;VLOOKUP(G2325,章节关卡!$AN$3:$AO$36,2,FALSE)</f>
        <v>1603018#1#16</v>
      </c>
    </row>
    <row r="2326" spans="1:17" ht="17.100000000000001" customHeight="1" x14ac:dyDescent="0.2">
      <c r="A2326" s="14">
        <v>2323</v>
      </c>
      <c r="B2326" s="14">
        <v>7071</v>
      </c>
      <c r="C2326" s="14" t="s">
        <v>3486</v>
      </c>
      <c r="D2326" s="14" t="s">
        <v>968</v>
      </c>
      <c r="E2326" s="14">
        <v>1</v>
      </c>
      <c r="F2326" s="18">
        <f t="shared" si="109"/>
        <v>10000</v>
      </c>
      <c r="G2326" s="18">
        <f>INDEX(掉落组填表!$S$2:$AQ$2,MATCH(掉落填表!J2326,掉落组填表!$S$3:$AQ$3,0))</f>
        <v>1603003</v>
      </c>
      <c r="H2326" s="18">
        <f t="shared" si="110"/>
        <v>3</v>
      </c>
      <c r="J2326" s="28" t="s">
        <v>403</v>
      </c>
      <c r="K2326" s="18">
        <f>MATCH(J2326,掉落组填表!$S$3:$AQ$3,0)</f>
        <v>6</v>
      </c>
      <c r="L2326" s="18">
        <f>INDEX(掉落组填表!$S$564:$AQ$643,掉落填表!B2326-7000,掉落填表!K2326)</f>
        <v>3.75</v>
      </c>
      <c r="P2326" s="18">
        <f t="shared" si="108"/>
        <v>70710001</v>
      </c>
      <c r="Q2326" s="18" t="str">
        <f>G2326&amp;"#"&amp;H2326&amp;"#"&amp;VLOOKUP(G2326,章节关卡!$AN$3:$AO$36,2,FALSE)</f>
        <v>1603003#3#16</v>
      </c>
    </row>
    <row r="2327" spans="1:17" s="24" customFormat="1" ht="17.100000000000001" customHeight="1" x14ac:dyDescent="0.2">
      <c r="A2327" s="14">
        <v>2324</v>
      </c>
      <c r="B2327" s="14">
        <v>7071</v>
      </c>
      <c r="C2327" s="14" t="s">
        <v>3487</v>
      </c>
      <c r="D2327" s="14" t="s">
        <v>968</v>
      </c>
      <c r="E2327" s="14">
        <v>2</v>
      </c>
      <c r="F2327" s="18">
        <f t="shared" si="109"/>
        <v>7500</v>
      </c>
      <c r="G2327" s="18">
        <f>INDEX(掉落组填表!$S$2:$AQ$2,MATCH(掉落填表!J2327,掉落组填表!$S$3:$AQ$3,0))</f>
        <v>1603014</v>
      </c>
      <c r="H2327" s="18">
        <f t="shared" si="110"/>
        <v>1</v>
      </c>
      <c r="J2327" s="24" t="s">
        <v>412</v>
      </c>
      <c r="K2327" s="18">
        <f>MATCH(J2327,掉落组填表!$S$3:$AQ$3,0)</f>
        <v>17</v>
      </c>
      <c r="L2327" s="18">
        <f>INDEX(掉落组填表!$S$564:$AQ$643,掉落填表!B2327-7000,掉落填表!K2327)</f>
        <v>0.75</v>
      </c>
      <c r="P2327" s="18">
        <f t="shared" si="108"/>
        <v>70710002</v>
      </c>
      <c r="Q2327" s="18" t="str">
        <f>G2327&amp;"#"&amp;H2327&amp;"#"&amp;VLOOKUP(G2327,章节关卡!$AN$3:$AO$36,2,FALSE)</f>
        <v>1603014#1#16</v>
      </c>
    </row>
    <row r="2328" spans="1:17" s="24" customFormat="1" ht="17.100000000000001" customHeight="1" x14ac:dyDescent="0.2">
      <c r="A2328" s="14">
        <v>2325</v>
      </c>
      <c r="B2328" s="14">
        <v>7071</v>
      </c>
      <c r="C2328" s="14" t="s">
        <v>3488</v>
      </c>
      <c r="D2328" s="14" t="s">
        <v>968</v>
      </c>
      <c r="E2328" s="14">
        <v>3</v>
      </c>
      <c r="F2328" s="18">
        <f t="shared" si="109"/>
        <v>1500</v>
      </c>
      <c r="G2328" s="18">
        <f>INDEX(掉落组填表!$S$2:$AQ$2,MATCH(掉落填表!J2328,掉落组填表!$S$3:$AQ$3,0))</f>
        <v>1603019</v>
      </c>
      <c r="H2328" s="18">
        <f t="shared" si="110"/>
        <v>1</v>
      </c>
      <c r="J2328" s="24" t="s">
        <v>419</v>
      </c>
      <c r="K2328" s="18">
        <f>MATCH(J2328,掉落组填表!$S$3:$AQ$3,0)</f>
        <v>22</v>
      </c>
      <c r="L2328" s="18">
        <f>INDEX(掉落组填表!$S$564:$AQ$643,掉落填表!B2328-7000,掉落填表!K2328)</f>
        <v>0.15000000000000002</v>
      </c>
      <c r="P2328" s="18">
        <f t="shared" si="108"/>
        <v>70710003</v>
      </c>
      <c r="Q2328" s="18" t="str">
        <f>G2328&amp;"#"&amp;H2328&amp;"#"&amp;VLOOKUP(G2328,章节关卡!$AN$3:$AO$36,2,FALSE)</f>
        <v>1603019#1#16</v>
      </c>
    </row>
    <row r="2329" spans="1:17" ht="17.100000000000001" customHeight="1" x14ac:dyDescent="0.2">
      <c r="A2329" s="14">
        <v>2326</v>
      </c>
      <c r="B2329" s="14">
        <v>7072</v>
      </c>
      <c r="C2329" s="14" t="s">
        <v>3489</v>
      </c>
      <c r="D2329" s="14" t="s">
        <v>968</v>
      </c>
      <c r="E2329" s="14">
        <v>1</v>
      </c>
      <c r="F2329" s="18">
        <f t="shared" si="109"/>
        <v>10000</v>
      </c>
      <c r="G2329" s="18">
        <f>INDEX(掉落组填表!$S$2:$AQ$2,MATCH(掉落填表!J2329,掉落组填表!$S$3:$AQ$3,0))</f>
        <v>1603006</v>
      </c>
      <c r="H2329" s="18">
        <f t="shared" si="110"/>
        <v>3</v>
      </c>
      <c r="J2329" s="24" t="s">
        <v>3176</v>
      </c>
      <c r="K2329" s="18">
        <f>MATCH(J2329,掉落组填表!$S$3:$AQ$3,0)</f>
        <v>9</v>
      </c>
      <c r="L2329" s="18">
        <f>INDEX(掉落组填表!$S$564:$AQ$643,掉落填表!B2329-7000,掉落填表!K2329)</f>
        <v>3.75</v>
      </c>
      <c r="P2329" s="18">
        <f t="shared" si="108"/>
        <v>70720001</v>
      </c>
      <c r="Q2329" s="18" t="str">
        <f>G2329&amp;"#"&amp;H2329&amp;"#"&amp;VLOOKUP(G2329,章节关卡!$AN$3:$AO$36,2,FALSE)</f>
        <v>1603006#3#16</v>
      </c>
    </row>
    <row r="2330" spans="1:17" s="24" customFormat="1" ht="17.100000000000001" customHeight="1" x14ac:dyDescent="0.2">
      <c r="A2330" s="14">
        <v>2327</v>
      </c>
      <c r="B2330" s="14">
        <v>7072</v>
      </c>
      <c r="C2330" s="14" t="s">
        <v>3490</v>
      </c>
      <c r="D2330" s="14" t="s">
        <v>968</v>
      </c>
      <c r="E2330" s="14">
        <v>2</v>
      </c>
      <c r="F2330" s="18">
        <f t="shared" si="109"/>
        <v>7500</v>
      </c>
      <c r="G2330" s="18">
        <f>INDEX(掉落组填表!$S$2:$AQ$2,MATCH(掉落填表!J2330,掉落组填表!$S$3:$AQ$3,0))</f>
        <v>1603015</v>
      </c>
      <c r="H2330" s="18">
        <f t="shared" si="110"/>
        <v>1</v>
      </c>
      <c r="J2330" s="24" t="s">
        <v>414</v>
      </c>
      <c r="K2330" s="18">
        <f>MATCH(J2330,掉落组填表!$S$3:$AQ$3,0)</f>
        <v>18</v>
      </c>
      <c r="L2330" s="18">
        <f>INDEX(掉落组填表!$S$564:$AQ$643,掉落填表!B2330-7000,掉落填表!K2330)</f>
        <v>0.75</v>
      </c>
      <c r="P2330" s="18">
        <f t="shared" si="108"/>
        <v>70720002</v>
      </c>
      <c r="Q2330" s="18" t="str">
        <f>G2330&amp;"#"&amp;H2330&amp;"#"&amp;VLOOKUP(G2330,章节关卡!$AN$3:$AO$36,2,FALSE)</f>
        <v>1603015#1#16</v>
      </c>
    </row>
    <row r="2331" spans="1:17" s="24" customFormat="1" ht="17.100000000000001" customHeight="1" x14ac:dyDescent="0.2">
      <c r="A2331" s="14">
        <v>2328</v>
      </c>
      <c r="B2331" s="14">
        <v>7072</v>
      </c>
      <c r="C2331" s="14" t="s">
        <v>3491</v>
      </c>
      <c r="D2331" s="14" t="s">
        <v>968</v>
      </c>
      <c r="E2331" s="14">
        <v>3</v>
      </c>
      <c r="F2331" s="18">
        <f t="shared" si="109"/>
        <v>1500</v>
      </c>
      <c r="G2331" s="18">
        <f>INDEX(掉落组填表!$S$2:$AQ$2,MATCH(掉落填表!J2331,掉落组填表!$S$3:$AQ$3,0))</f>
        <v>1603020</v>
      </c>
      <c r="H2331" s="18">
        <f t="shared" si="110"/>
        <v>1</v>
      </c>
      <c r="J2331" s="24" t="s">
        <v>420</v>
      </c>
      <c r="K2331" s="18">
        <f>MATCH(J2331,掉落组填表!$S$3:$AQ$3,0)</f>
        <v>23</v>
      </c>
      <c r="L2331" s="18">
        <f>INDEX(掉落组填表!$S$564:$AQ$643,掉落填表!B2331-7000,掉落填表!K2331)</f>
        <v>0.15000000000000002</v>
      </c>
      <c r="P2331" s="18">
        <f t="shared" si="108"/>
        <v>70720003</v>
      </c>
      <c r="Q2331" s="18" t="str">
        <f>G2331&amp;"#"&amp;H2331&amp;"#"&amp;VLOOKUP(G2331,章节关卡!$AN$3:$AO$36,2,FALSE)</f>
        <v>1603020#1#16</v>
      </c>
    </row>
    <row r="2332" spans="1:17" ht="17.100000000000001" customHeight="1" x14ac:dyDescent="0.2">
      <c r="A2332" s="14">
        <v>2329</v>
      </c>
      <c r="B2332" s="14">
        <v>7073</v>
      </c>
      <c r="C2332" s="14" t="s">
        <v>3492</v>
      </c>
      <c r="D2332" s="14" t="s">
        <v>968</v>
      </c>
      <c r="E2332" s="14">
        <v>1</v>
      </c>
      <c r="F2332" s="18">
        <f t="shared" si="109"/>
        <v>10000</v>
      </c>
      <c r="G2332" s="18">
        <f>INDEX(掉落组填表!$S$2:$AQ$2,MATCH(掉落填表!J2332,掉落组填表!$S$3:$AQ$3,0))</f>
        <v>1603003</v>
      </c>
      <c r="H2332" s="18">
        <f t="shared" si="110"/>
        <v>3</v>
      </c>
      <c r="J2332" s="28" t="s">
        <v>403</v>
      </c>
      <c r="K2332" s="18">
        <f>MATCH(J2332,掉落组填表!$S$3:$AQ$3,0)</f>
        <v>6</v>
      </c>
      <c r="L2332" s="18">
        <f>INDEX(掉落组填表!$S$564:$AQ$643,掉落填表!B2332-7000,掉落填表!K2332)</f>
        <v>3.75</v>
      </c>
      <c r="P2332" s="18">
        <f t="shared" si="108"/>
        <v>70730001</v>
      </c>
      <c r="Q2332" s="18" t="str">
        <f>G2332&amp;"#"&amp;H2332&amp;"#"&amp;VLOOKUP(G2332,章节关卡!$AN$3:$AO$36,2,FALSE)</f>
        <v>1603003#3#16</v>
      </c>
    </row>
    <row r="2333" spans="1:17" s="24" customFormat="1" ht="17.100000000000001" customHeight="1" x14ac:dyDescent="0.2">
      <c r="A2333" s="14">
        <v>2330</v>
      </c>
      <c r="B2333" s="14">
        <v>7073</v>
      </c>
      <c r="C2333" s="14" t="s">
        <v>3493</v>
      </c>
      <c r="D2333" s="14" t="s">
        <v>968</v>
      </c>
      <c r="E2333" s="14">
        <v>2</v>
      </c>
      <c r="F2333" s="18">
        <f t="shared" si="109"/>
        <v>7500</v>
      </c>
      <c r="G2333" s="18">
        <f>INDEX(掉落组填表!$S$2:$AQ$2,MATCH(掉落填表!J2333,掉落组填表!$S$3:$AQ$3,0))</f>
        <v>1603016</v>
      </c>
      <c r="H2333" s="18">
        <f t="shared" si="110"/>
        <v>1</v>
      </c>
      <c r="J2333" s="24" t="s">
        <v>416</v>
      </c>
      <c r="K2333" s="18">
        <f>MATCH(J2333,掉落组填表!$S$3:$AQ$3,0)</f>
        <v>19</v>
      </c>
      <c r="L2333" s="18">
        <f>INDEX(掉落组填表!$S$564:$AQ$643,掉落填表!B2333-7000,掉落填表!K2333)</f>
        <v>0.75</v>
      </c>
      <c r="P2333" s="18">
        <f t="shared" si="108"/>
        <v>70730002</v>
      </c>
      <c r="Q2333" s="18" t="str">
        <f>G2333&amp;"#"&amp;H2333&amp;"#"&amp;VLOOKUP(G2333,章节关卡!$AN$3:$AO$36,2,FALSE)</f>
        <v>1603016#1#16</v>
      </c>
    </row>
    <row r="2334" spans="1:17" s="24" customFormat="1" ht="17.100000000000001" customHeight="1" x14ac:dyDescent="0.2">
      <c r="A2334" s="14">
        <v>2331</v>
      </c>
      <c r="B2334" s="14">
        <v>7073</v>
      </c>
      <c r="C2334" s="14" t="s">
        <v>3494</v>
      </c>
      <c r="D2334" s="14" t="s">
        <v>968</v>
      </c>
      <c r="E2334" s="14">
        <v>3</v>
      </c>
      <c r="F2334" s="18">
        <f t="shared" si="109"/>
        <v>1500</v>
      </c>
      <c r="G2334" s="18">
        <f>INDEX(掉落组填表!$S$2:$AQ$2,MATCH(掉落填表!J2334,掉落组填表!$S$3:$AQ$3,0))</f>
        <v>1603021</v>
      </c>
      <c r="H2334" s="18">
        <f t="shared" si="110"/>
        <v>1</v>
      </c>
      <c r="J2334" s="24" t="s">
        <v>421</v>
      </c>
      <c r="K2334" s="18">
        <f>MATCH(J2334,掉落组填表!$S$3:$AQ$3,0)</f>
        <v>24</v>
      </c>
      <c r="L2334" s="18">
        <f>INDEX(掉落组填表!$S$564:$AQ$643,掉落填表!B2334-7000,掉落填表!K2334)</f>
        <v>0.15000000000000002</v>
      </c>
      <c r="P2334" s="18">
        <f t="shared" si="108"/>
        <v>70730003</v>
      </c>
      <c r="Q2334" s="18" t="str">
        <f>G2334&amp;"#"&amp;H2334&amp;"#"&amp;VLOOKUP(G2334,章节关卡!$AN$3:$AO$36,2,FALSE)</f>
        <v>1603021#1#16</v>
      </c>
    </row>
    <row r="2335" spans="1:17" ht="17.100000000000001" customHeight="1" x14ac:dyDescent="0.2">
      <c r="A2335" s="14">
        <v>2332</v>
      </c>
      <c r="B2335" s="14">
        <v>7074</v>
      </c>
      <c r="C2335" s="14" t="s">
        <v>3495</v>
      </c>
      <c r="D2335" s="14" t="s">
        <v>968</v>
      </c>
      <c r="E2335" s="14">
        <v>1</v>
      </c>
      <c r="F2335" s="18">
        <f t="shared" si="109"/>
        <v>10000</v>
      </c>
      <c r="G2335" s="18">
        <f>INDEX(掉落组填表!$S$2:$AQ$2,MATCH(掉落填表!J2335,掉落组填表!$S$3:$AQ$3,0))</f>
        <v>1603006</v>
      </c>
      <c r="H2335" s="18">
        <f t="shared" si="110"/>
        <v>3</v>
      </c>
      <c r="J2335" s="24" t="s">
        <v>406</v>
      </c>
      <c r="K2335" s="18">
        <f>MATCH(J2335,掉落组填表!$S$3:$AQ$3,0)</f>
        <v>9</v>
      </c>
      <c r="L2335" s="18">
        <f>INDEX(掉落组填表!$S$564:$AQ$643,掉落填表!B2335-7000,掉落填表!K2335)</f>
        <v>3.75</v>
      </c>
      <c r="P2335" s="18">
        <f t="shared" si="108"/>
        <v>70740001</v>
      </c>
      <c r="Q2335" s="18" t="str">
        <f>G2335&amp;"#"&amp;H2335&amp;"#"&amp;VLOOKUP(G2335,章节关卡!$AN$3:$AO$36,2,FALSE)</f>
        <v>1603006#3#16</v>
      </c>
    </row>
    <row r="2336" spans="1:17" s="24" customFormat="1" ht="17.100000000000001" customHeight="1" x14ac:dyDescent="0.2">
      <c r="A2336" s="14">
        <v>2333</v>
      </c>
      <c r="B2336" s="14">
        <v>7074</v>
      </c>
      <c r="C2336" s="14" t="s">
        <v>3496</v>
      </c>
      <c r="D2336" s="14" t="s">
        <v>968</v>
      </c>
      <c r="E2336" s="14">
        <v>2</v>
      </c>
      <c r="F2336" s="18">
        <f t="shared" si="109"/>
        <v>1500</v>
      </c>
      <c r="G2336" s="18">
        <f>INDEX(掉落组填表!$S$2:$AQ$2,MATCH(掉落填表!J2336,掉落组填表!$S$3:$AQ$3,0))</f>
        <v>1603012</v>
      </c>
      <c r="H2336" s="18">
        <f t="shared" si="110"/>
        <v>1</v>
      </c>
      <c r="J2336" s="24" t="s">
        <v>408</v>
      </c>
      <c r="K2336" s="18">
        <f>MATCH(J2336,掉落组填表!$S$3:$AQ$3,0)</f>
        <v>15</v>
      </c>
      <c r="L2336" s="18">
        <f>INDEX(掉落组填表!$S$564:$AQ$643,掉落填表!B2336-7000,掉落填表!K2336)</f>
        <v>0.15000000000000002</v>
      </c>
      <c r="P2336" s="18">
        <f t="shared" si="108"/>
        <v>70740002</v>
      </c>
      <c r="Q2336" s="18" t="str">
        <f>G2336&amp;"#"&amp;H2336&amp;"#"&amp;VLOOKUP(G2336,章节关卡!$AN$3:$AO$36,2,FALSE)</f>
        <v>1603012#1#16</v>
      </c>
    </row>
    <row r="2337" spans="1:17" s="24" customFormat="1" ht="17.100000000000001" customHeight="1" x14ac:dyDescent="0.2">
      <c r="A2337" s="14">
        <v>2334</v>
      </c>
      <c r="B2337" s="14">
        <v>7074</v>
      </c>
      <c r="C2337" s="14" t="s">
        <v>3497</v>
      </c>
      <c r="D2337" s="14" t="s">
        <v>968</v>
      </c>
      <c r="E2337" s="14">
        <v>3</v>
      </c>
      <c r="F2337" s="18">
        <f t="shared" si="109"/>
        <v>1500</v>
      </c>
      <c r="G2337" s="18">
        <f>INDEX(掉落组填表!$S$2:$AQ$2,MATCH(掉落填表!J2337,掉落组填表!$S$3:$AQ$3,0))</f>
        <v>1603013</v>
      </c>
      <c r="H2337" s="18">
        <f t="shared" si="110"/>
        <v>1</v>
      </c>
      <c r="J2337" s="24" t="s">
        <v>410</v>
      </c>
      <c r="K2337" s="18">
        <f>MATCH(J2337,掉落组填表!$S$3:$AQ$3,0)</f>
        <v>16</v>
      </c>
      <c r="L2337" s="18">
        <f>INDEX(掉落组填表!$S$564:$AQ$643,掉落填表!B2337-7000,掉落填表!K2337)</f>
        <v>0.15000000000000002</v>
      </c>
      <c r="P2337" s="18">
        <f t="shared" si="108"/>
        <v>70740003</v>
      </c>
      <c r="Q2337" s="18" t="str">
        <f>G2337&amp;"#"&amp;H2337&amp;"#"&amp;VLOOKUP(G2337,章节关卡!$AN$3:$AO$36,2,FALSE)</f>
        <v>1603013#1#16</v>
      </c>
    </row>
    <row r="2338" spans="1:17" s="24" customFormat="1" ht="17.100000000000001" customHeight="1" x14ac:dyDescent="0.2">
      <c r="A2338" s="14">
        <v>2335</v>
      </c>
      <c r="B2338" s="14">
        <v>7074</v>
      </c>
      <c r="C2338" s="14" t="s">
        <v>3498</v>
      </c>
      <c r="D2338" s="14" t="s">
        <v>968</v>
      </c>
      <c r="E2338" s="14">
        <v>4</v>
      </c>
      <c r="F2338" s="18">
        <f t="shared" si="109"/>
        <v>1500</v>
      </c>
      <c r="G2338" s="18">
        <f>INDEX(掉落组填表!$S$2:$AQ$2,MATCH(掉落填表!J2338,掉落组填表!$S$3:$AQ$3,0))</f>
        <v>1603014</v>
      </c>
      <c r="H2338" s="18">
        <f t="shared" si="110"/>
        <v>1</v>
      </c>
      <c r="J2338" s="24" t="s">
        <v>412</v>
      </c>
      <c r="K2338" s="18">
        <f>MATCH(J2338,掉落组填表!$S$3:$AQ$3,0)</f>
        <v>17</v>
      </c>
      <c r="L2338" s="18">
        <f>INDEX(掉落组填表!$S$564:$AQ$643,掉落填表!B2338-7000,掉落填表!K2338)</f>
        <v>0.15000000000000002</v>
      </c>
      <c r="P2338" s="18">
        <f t="shared" si="108"/>
        <v>70740004</v>
      </c>
      <c r="Q2338" s="18" t="str">
        <f>G2338&amp;"#"&amp;H2338&amp;"#"&amp;VLOOKUP(G2338,章节关卡!$AN$3:$AO$36,2,FALSE)</f>
        <v>1603014#1#16</v>
      </c>
    </row>
    <row r="2339" spans="1:17" s="24" customFormat="1" ht="17.100000000000001" customHeight="1" x14ac:dyDescent="0.2">
      <c r="A2339" s="14">
        <v>2336</v>
      </c>
      <c r="B2339" s="14">
        <v>7074</v>
      </c>
      <c r="C2339" s="14" t="s">
        <v>3499</v>
      </c>
      <c r="D2339" s="14" t="s">
        <v>968</v>
      </c>
      <c r="E2339" s="14">
        <v>5</v>
      </c>
      <c r="F2339" s="18">
        <f t="shared" si="109"/>
        <v>1500</v>
      </c>
      <c r="G2339" s="18">
        <f>INDEX(掉落组填表!$S$2:$AQ$2,MATCH(掉落填表!J2339,掉落组填表!$S$3:$AQ$3,0))</f>
        <v>1603015</v>
      </c>
      <c r="H2339" s="18">
        <f t="shared" si="110"/>
        <v>1</v>
      </c>
      <c r="J2339" s="24" t="s">
        <v>414</v>
      </c>
      <c r="K2339" s="18">
        <f>MATCH(J2339,掉落组填表!$S$3:$AQ$3,0)</f>
        <v>18</v>
      </c>
      <c r="L2339" s="18">
        <f>INDEX(掉落组填表!$S$564:$AQ$643,掉落填表!B2339-7000,掉落填表!K2339)</f>
        <v>0.15000000000000002</v>
      </c>
      <c r="P2339" s="18">
        <f t="shared" si="108"/>
        <v>70740005</v>
      </c>
      <c r="Q2339" s="18" t="str">
        <f>G2339&amp;"#"&amp;H2339&amp;"#"&amp;VLOOKUP(G2339,章节关卡!$AN$3:$AO$36,2,FALSE)</f>
        <v>1603015#1#16</v>
      </c>
    </row>
    <row r="2340" spans="1:17" s="24" customFormat="1" ht="17.100000000000001" customHeight="1" x14ac:dyDescent="0.2">
      <c r="A2340" s="14">
        <v>2337</v>
      </c>
      <c r="B2340" s="14">
        <v>7074</v>
      </c>
      <c r="C2340" s="14" t="s">
        <v>3500</v>
      </c>
      <c r="D2340" s="14" t="s">
        <v>968</v>
      </c>
      <c r="E2340" s="14">
        <v>6</v>
      </c>
      <c r="F2340" s="18">
        <f t="shared" si="109"/>
        <v>1500</v>
      </c>
      <c r="G2340" s="18">
        <f>INDEX(掉落组填表!$S$2:$AQ$2,MATCH(掉落填表!J2340,掉落组填表!$S$3:$AQ$3,0))</f>
        <v>1603016</v>
      </c>
      <c r="H2340" s="18">
        <f t="shared" si="110"/>
        <v>1</v>
      </c>
      <c r="J2340" s="24" t="s">
        <v>416</v>
      </c>
      <c r="K2340" s="18">
        <f>MATCH(J2340,掉落组填表!$S$3:$AQ$3,0)</f>
        <v>19</v>
      </c>
      <c r="L2340" s="18">
        <f>INDEX(掉落组填表!$S$564:$AQ$643,掉落填表!B2340-7000,掉落填表!K2340)</f>
        <v>0.15000000000000002</v>
      </c>
      <c r="P2340" s="18">
        <f t="shared" si="108"/>
        <v>70740006</v>
      </c>
      <c r="Q2340" s="18" t="str">
        <f>G2340&amp;"#"&amp;H2340&amp;"#"&amp;VLOOKUP(G2340,章节关卡!$AN$3:$AO$36,2,FALSE)</f>
        <v>1603016#1#16</v>
      </c>
    </row>
    <row r="2341" spans="1:17" s="24" customFormat="1" ht="17.100000000000001" customHeight="1" x14ac:dyDescent="0.2">
      <c r="A2341" s="14">
        <v>2338</v>
      </c>
      <c r="B2341" s="14">
        <v>7074</v>
      </c>
      <c r="C2341" s="14" t="s">
        <v>3501</v>
      </c>
      <c r="D2341" s="14" t="s">
        <v>968</v>
      </c>
      <c r="E2341" s="14">
        <v>7</v>
      </c>
      <c r="F2341" s="18">
        <f t="shared" si="109"/>
        <v>1500</v>
      </c>
      <c r="G2341" s="18">
        <f>INDEX(掉落组填表!$S$2:$AQ$2,MATCH(掉落填表!J2341,掉落组填表!$S$3:$AQ$3,0))</f>
        <v>1603017</v>
      </c>
      <c r="H2341" s="18">
        <f t="shared" si="110"/>
        <v>1</v>
      </c>
      <c r="J2341" s="24" t="s">
        <v>417</v>
      </c>
      <c r="K2341" s="18">
        <f>MATCH(J2341,掉落组填表!$S$3:$AQ$3,0)</f>
        <v>20</v>
      </c>
      <c r="L2341" s="18">
        <f>INDEX(掉落组填表!$S$564:$AQ$643,掉落填表!B2341-7000,掉落填表!K2341)</f>
        <v>0.15000000000000002</v>
      </c>
      <c r="P2341" s="18">
        <f t="shared" si="108"/>
        <v>70740007</v>
      </c>
      <c r="Q2341" s="18" t="str">
        <f>G2341&amp;"#"&amp;H2341&amp;"#"&amp;VLOOKUP(G2341,章节关卡!$AN$3:$AO$36,2,FALSE)</f>
        <v>1603017#1#16</v>
      </c>
    </row>
    <row r="2342" spans="1:17" ht="17.100000000000001" customHeight="1" x14ac:dyDescent="0.2">
      <c r="A2342" s="14">
        <v>2339</v>
      </c>
      <c r="B2342" s="14">
        <v>7075</v>
      </c>
      <c r="C2342" s="14" t="s">
        <v>3502</v>
      </c>
      <c r="D2342" s="14" t="s">
        <v>968</v>
      </c>
      <c r="E2342" s="14">
        <v>1</v>
      </c>
      <c r="F2342" s="18">
        <f t="shared" si="109"/>
        <v>10000</v>
      </c>
      <c r="G2342" s="18">
        <f>INDEX(掉落组填表!$S$2:$AQ$2,MATCH(掉落填表!J2342,掉落组填表!$S$3:$AQ$3,0))</f>
        <v>1603003</v>
      </c>
      <c r="H2342" s="18">
        <f t="shared" si="110"/>
        <v>5</v>
      </c>
      <c r="J2342" s="28" t="s">
        <v>403</v>
      </c>
      <c r="K2342" s="18">
        <f>MATCH(J2342,掉落组填表!$S$3:$AQ$3,0)</f>
        <v>6</v>
      </c>
      <c r="L2342" s="18">
        <f>INDEX(掉落组填表!$S$564:$AQ$643,掉落填表!B2342-7000,掉落填表!K2342)</f>
        <v>5</v>
      </c>
      <c r="P2342" s="18">
        <f t="shared" si="108"/>
        <v>70750001</v>
      </c>
      <c r="Q2342" s="18" t="str">
        <f>G2342&amp;"#"&amp;H2342&amp;"#"&amp;VLOOKUP(G2342,章节关卡!$AN$3:$AO$36,2,FALSE)</f>
        <v>1603003#5#16</v>
      </c>
    </row>
    <row r="2343" spans="1:17" s="24" customFormat="1" ht="17.100000000000001" customHeight="1" x14ac:dyDescent="0.2">
      <c r="A2343" s="14">
        <v>2340</v>
      </c>
      <c r="B2343" s="14">
        <v>7075</v>
      </c>
      <c r="C2343" s="14" t="s">
        <v>3503</v>
      </c>
      <c r="D2343" s="14" t="s">
        <v>968</v>
      </c>
      <c r="E2343" s="14">
        <v>2</v>
      </c>
      <c r="F2343" s="18">
        <f t="shared" si="109"/>
        <v>10000</v>
      </c>
      <c r="G2343" s="18">
        <f>INDEX(掉落组填表!$S$2:$AQ$2,MATCH(掉落填表!J2343,掉落组填表!$S$3:$AQ$3,0))</f>
        <v>1603012</v>
      </c>
      <c r="H2343" s="18">
        <f t="shared" si="110"/>
        <v>1</v>
      </c>
      <c r="J2343" s="24" t="s">
        <v>408</v>
      </c>
      <c r="K2343" s="18">
        <f>MATCH(J2343,掉落组填表!$S$3:$AQ$3,0)</f>
        <v>15</v>
      </c>
      <c r="L2343" s="18">
        <f>INDEX(掉落组填表!$S$564:$AQ$643,掉落填表!B2343-7000,掉落填表!K2343)</f>
        <v>1</v>
      </c>
      <c r="P2343" s="18">
        <f t="shared" si="108"/>
        <v>70750002</v>
      </c>
      <c r="Q2343" s="18" t="str">
        <f>G2343&amp;"#"&amp;H2343&amp;"#"&amp;VLOOKUP(G2343,章节关卡!$AN$3:$AO$36,2,FALSE)</f>
        <v>1603012#1#16</v>
      </c>
    </row>
    <row r="2344" spans="1:17" s="24" customFormat="1" ht="17.100000000000001" customHeight="1" x14ac:dyDescent="0.2">
      <c r="A2344" s="14">
        <v>2341</v>
      </c>
      <c r="B2344" s="14">
        <v>7075</v>
      </c>
      <c r="C2344" s="14" t="s">
        <v>3504</v>
      </c>
      <c r="D2344" s="14" t="s">
        <v>968</v>
      </c>
      <c r="E2344" s="14">
        <v>3</v>
      </c>
      <c r="F2344" s="18">
        <f t="shared" si="109"/>
        <v>2000</v>
      </c>
      <c r="G2344" s="18">
        <f>INDEX(掉落组填表!$S$2:$AQ$2,MATCH(掉落填表!J2344,掉落组填表!$S$3:$AQ$3,0))</f>
        <v>1603022</v>
      </c>
      <c r="H2344" s="18">
        <f t="shared" si="110"/>
        <v>1</v>
      </c>
      <c r="J2344" s="24" t="s">
        <v>422</v>
      </c>
      <c r="K2344" s="18">
        <f>MATCH(J2344,掉落组填表!$S$3:$AQ$3,0)</f>
        <v>25</v>
      </c>
      <c r="L2344" s="18">
        <f>INDEX(掉落组填表!$S$564:$AQ$643,掉落填表!B2344-7000,掉落填表!K2344)</f>
        <v>0.2</v>
      </c>
      <c r="P2344" s="18">
        <f t="shared" si="108"/>
        <v>70750003</v>
      </c>
      <c r="Q2344" s="18" t="str">
        <f>G2344&amp;"#"&amp;H2344&amp;"#"&amp;VLOOKUP(G2344,章节关卡!$AN$3:$AO$36,2,FALSE)</f>
        <v>1603022#1#16</v>
      </c>
    </row>
    <row r="2345" spans="1:17" ht="17.100000000000001" customHeight="1" x14ac:dyDescent="0.2">
      <c r="A2345" s="14">
        <v>2342</v>
      </c>
      <c r="B2345" s="14">
        <v>7076</v>
      </c>
      <c r="C2345" s="14" t="s">
        <v>3505</v>
      </c>
      <c r="D2345" s="14" t="s">
        <v>968</v>
      </c>
      <c r="E2345" s="14">
        <v>1</v>
      </c>
      <c r="F2345" s="18">
        <f t="shared" si="109"/>
        <v>10000</v>
      </c>
      <c r="G2345" s="18">
        <f>INDEX(掉落组填表!$S$2:$AQ$2,MATCH(掉落填表!J2345,掉落组填表!$S$3:$AQ$3,0))</f>
        <v>1603006</v>
      </c>
      <c r="H2345" s="18">
        <f t="shared" si="110"/>
        <v>5</v>
      </c>
      <c r="J2345" s="24" t="s">
        <v>3176</v>
      </c>
      <c r="K2345" s="18">
        <f>MATCH(J2345,掉落组填表!$S$3:$AQ$3,0)</f>
        <v>9</v>
      </c>
      <c r="L2345" s="18">
        <f>INDEX(掉落组填表!$S$564:$AQ$643,掉落填表!B2345-7000,掉落填表!K2345)</f>
        <v>5</v>
      </c>
      <c r="P2345" s="18">
        <f t="shared" si="108"/>
        <v>70760001</v>
      </c>
      <c r="Q2345" s="18" t="str">
        <f>G2345&amp;"#"&amp;H2345&amp;"#"&amp;VLOOKUP(G2345,章节关卡!$AN$3:$AO$36,2,FALSE)</f>
        <v>1603006#5#16</v>
      </c>
    </row>
    <row r="2346" spans="1:17" s="24" customFormat="1" ht="17.100000000000001" customHeight="1" x14ac:dyDescent="0.2">
      <c r="A2346" s="14">
        <v>2343</v>
      </c>
      <c r="B2346" s="14">
        <v>7076</v>
      </c>
      <c r="C2346" s="14" t="s">
        <v>3506</v>
      </c>
      <c r="D2346" s="14" t="s">
        <v>968</v>
      </c>
      <c r="E2346" s="14">
        <v>2</v>
      </c>
      <c r="F2346" s="18">
        <f t="shared" si="109"/>
        <v>10000</v>
      </c>
      <c r="G2346" s="18">
        <f>INDEX(掉落组填表!$S$2:$AQ$2,MATCH(掉落填表!J2346,掉落组填表!$S$3:$AQ$3,0))</f>
        <v>1603013</v>
      </c>
      <c r="H2346" s="18">
        <f t="shared" si="110"/>
        <v>1</v>
      </c>
      <c r="J2346" s="24" t="s">
        <v>410</v>
      </c>
      <c r="K2346" s="18">
        <f>MATCH(J2346,掉落组填表!$S$3:$AQ$3,0)</f>
        <v>16</v>
      </c>
      <c r="L2346" s="18">
        <f>INDEX(掉落组填表!$S$564:$AQ$643,掉落填表!B2346-7000,掉落填表!K2346)</f>
        <v>1</v>
      </c>
      <c r="P2346" s="18">
        <f t="shared" si="108"/>
        <v>70760002</v>
      </c>
      <c r="Q2346" s="18" t="str">
        <f>G2346&amp;"#"&amp;H2346&amp;"#"&amp;VLOOKUP(G2346,章节关卡!$AN$3:$AO$36,2,FALSE)</f>
        <v>1603013#1#16</v>
      </c>
    </row>
    <row r="2347" spans="1:17" s="24" customFormat="1" ht="17.100000000000001" customHeight="1" x14ac:dyDescent="0.2">
      <c r="A2347" s="14">
        <v>2344</v>
      </c>
      <c r="B2347" s="14">
        <v>7076</v>
      </c>
      <c r="C2347" s="14" t="s">
        <v>3507</v>
      </c>
      <c r="D2347" s="14" t="s">
        <v>968</v>
      </c>
      <c r="E2347" s="14">
        <v>3</v>
      </c>
      <c r="F2347" s="18">
        <f t="shared" si="109"/>
        <v>2000</v>
      </c>
      <c r="G2347" s="18">
        <f>INDEX(掉落组填表!$S$2:$AQ$2,MATCH(掉落填表!J2347,掉落组填表!$S$3:$AQ$3,0))</f>
        <v>1603018</v>
      </c>
      <c r="H2347" s="18">
        <f t="shared" si="110"/>
        <v>1</v>
      </c>
      <c r="J2347" s="24" t="s">
        <v>418</v>
      </c>
      <c r="K2347" s="18">
        <f>MATCH(J2347,掉落组填表!$S$3:$AQ$3,0)</f>
        <v>21</v>
      </c>
      <c r="L2347" s="18">
        <f>INDEX(掉落组填表!$S$564:$AQ$643,掉落填表!B2347-7000,掉落填表!K2347)</f>
        <v>0.2</v>
      </c>
      <c r="P2347" s="18">
        <f t="shared" si="108"/>
        <v>70760003</v>
      </c>
      <c r="Q2347" s="18" t="str">
        <f>G2347&amp;"#"&amp;H2347&amp;"#"&amp;VLOOKUP(G2347,章节关卡!$AN$3:$AO$36,2,FALSE)</f>
        <v>1603018#1#16</v>
      </c>
    </row>
    <row r="2348" spans="1:17" ht="17.100000000000001" customHeight="1" x14ac:dyDescent="0.2">
      <c r="A2348" s="14">
        <v>2345</v>
      </c>
      <c r="B2348" s="14">
        <v>7077</v>
      </c>
      <c r="C2348" s="14" t="s">
        <v>3508</v>
      </c>
      <c r="D2348" s="14" t="s">
        <v>968</v>
      </c>
      <c r="E2348" s="14">
        <v>1</v>
      </c>
      <c r="F2348" s="18">
        <f t="shared" si="109"/>
        <v>10000</v>
      </c>
      <c r="G2348" s="18">
        <f>INDEX(掉落组填表!$S$2:$AQ$2,MATCH(掉落填表!J2348,掉落组填表!$S$3:$AQ$3,0))</f>
        <v>1603003</v>
      </c>
      <c r="H2348" s="18">
        <f t="shared" si="110"/>
        <v>5</v>
      </c>
      <c r="J2348" s="28" t="s">
        <v>403</v>
      </c>
      <c r="K2348" s="18">
        <f>MATCH(J2348,掉落组填表!$S$3:$AQ$3,0)</f>
        <v>6</v>
      </c>
      <c r="L2348" s="18">
        <f>INDEX(掉落组填表!$S$564:$AQ$643,掉落填表!B2348-7000,掉落填表!K2348)</f>
        <v>5</v>
      </c>
      <c r="P2348" s="18">
        <f t="shared" si="108"/>
        <v>70770001</v>
      </c>
      <c r="Q2348" s="18" t="str">
        <f>G2348&amp;"#"&amp;H2348&amp;"#"&amp;VLOOKUP(G2348,章节关卡!$AN$3:$AO$36,2,FALSE)</f>
        <v>1603003#5#16</v>
      </c>
    </row>
    <row r="2349" spans="1:17" s="24" customFormat="1" ht="17.100000000000001" customHeight="1" x14ac:dyDescent="0.2">
      <c r="A2349" s="14">
        <v>2346</v>
      </c>
      <c r="B2349" s="14">
        <v>7077</v>
      </c>
      <c r="C2349" s="14" t="s">
        <v>3509</v>
      </c>
      <c r="D2349" s="14" t="s">
        <v>968</v>
      </c>
      <c r="E2349" s="14">
        <v>2</v>
      </c>
      <c r="F2349" s="18">
        <f t="shared" si="109"/>
        <v>10000</v>
      </c>
      <c r="G2349" s="18">
        <f>INDEX(掉落组填表!$S$2:$AQ$2,MATCH(掉落填表!J2349,掉落组填表!$S$3:$AQ$3,0))</f>
        <v>1603014</v>
      </c>
      <c r="H2349" s="18">
        <f t="shared" si="110"/>
        <v>1</v>
      </c>
      <c r="J2349" s="24" t="s">
        <v>412</v>
      </c>
      <c r="K2349" s="18">
        <f>MATCH(J2349,掉落组填表!$S$3:$AQ$3,0)</f>
        <v>17</v>
      </c>
      <c r="L2349" s="18">
        <f>INDEX(掉落组填表!$S$564:$AQ$643,掉落填表!B2349-7000,掉落填表!K2349)</f>
        <v>1</v>
      </c>
      <c r="P2349" s="18">
        <f t="shared" si="108"/>
        <v>70770002</v>
      </c>
      <c r="Q2349" s="18" t="str">
        <f>G2349&amp;"#"&amp;H2349&amp;"#"&amp;VLOOKUP(G2349,章节关卡!$AN$3:$AO$36,2,FALSE)</f>
        <v>1603014#1#16</v>
      </c>
    </row>
    <row r="2350" spans="1:17" s="24" customFormat="1" ht="17.100000000000001" customHeight="1" x14ac:dyDescent="0.2">
      <c r="A2350" s="14">
        <v>2347</v>
      </c>
      <c r="B2350" s="14">
        <v>7077</v>
      </c>
      <c r="C2350" s="14" t="s">
        <v>3510</v>
      </c>
      <c r="D2350" s="14" t="s">
        <v>968</v>
      </c>
      <c r="E2350" s="14">
        <v>3</v>
      </c>
      <c r="F2350" s="18">
        <f t="shared" si="109"/>
        <v>2000</v>
      </c>
      <c r="G2350" s="18">
        <f>INDEX(掉落组填表!$S$2:$AQ$2,MATCH(掉落填表!J2350,掉落组填表!$S$3:$AQ$3,0))</f>
        <v>1603019</v>
      </c>
      <c r="H2350" s="18">
        <f t="shared" si="110"/>
        <v>1</v>
      </c>
      <c r="J2350" s="24" t="s">
        <v>419</v>
      </c>
      <c r="K2350" s="18">
        <f>MATCH(J2350,掉落组填表!$S$3:$AQ$3,0)</f>
        <v>22</v>
      </c>
      <c r="L2350" s="18">
        <f>INDEX(掉落组填表!$S$564:$AQ$643,掉落填表!B2350-7000,掉落填表!K2350)</f>
        <v>0.2</v>
      </c>
      <c r="P2350" s="18">
        <f t="shared" si="108"/>
        <v>70770003</v>
      </c>
      <c r="Q2350" s="18" t="str">
        <f>G2350&amp;"#"&amp;H2350&amp;"#"&amp;VLOOKUP(G2350,章节关卡!$AN$3:$AO$36,2,FALSE)</f>
        <v>1603019#1#16</v>
      </c>
    </row>
    <row r="2351" spans="1:17" ht="17.100000000000001" customHeight="1" x14ac:dyDescent="0.2">
      <c r="A2351" s="14">
        <v>2348</v>
      </c>
      <c r="B2351" s="14">
        <v>7078</v>
      </c>
      <c r="C2351" s="14" t="s">
        <v>3511</v>
      </c>
      <c r="D2351" s="14" t="s">
        <v>968</v>
      </c>
      <c r="E2351" s="14">
        <v>1</v>
      </c>
      <c r="F2351" s="18">
        <f t="shared" si="109"/>
        <v>10000</v>
      </c>
      <c r="G2351" s="18">
        <f>INDEX(掉落组填表!$S$2:$AQ$2,MATCH(掉落填表!J2351,掉落组填表!$S$3:$AQ$3,0))</f>
        <v>1603006</v>
      </c>
      <c r="H2351" s="18">
        <f t="shared" si="110"/>
        <v>5</v>
      </c>
      <c r="J2351" s="24" t="s">
        <v>3176</v>
      </c>
      <c r="K2351" s="18">
        <f>MATCH(J2351,掉落组填表!$S$3:$AQ$3,0)</f>
        <v>9</v>
      </c>
      <c r="L2351" s="18">
        <f>INDEX(掉落组填表!$S$564:$AQ$643,掉落填表!B2351-7000,掉落填表!K2351)</f>
        <v>5</v>
      </c>
      <c r="P2351" s="18">
        <f t="shared" si="108"/>
        <v>70780001</v>
      </c>
      <c r="Q2351" s="18" t="str">
        <f>G2351&amp;"#"&amp;H2351&amp;"#"&amp;VLOOKUP(G2351,章节关卡!$AN$3:$AO$36,2,FALSE)</f>
        <v>1603006#5#16</v>
      </c>
    </row>
    <row r="2352" spans="1:17" s="24" customFormat="1" ht="17.100000000000001" customHeight="1" x14ac:dyDescent="0.2">
      <c r="A2352" s="14">
        <v>2349</v>
      </c>
      <c r="B2352" s="14">
        <v>7078</v>
      </c>
      <c r="C2352" s="14" t="s">
        <v>3512</v>
      </c>
      <c r="D2352" s="14" t="s">
        <v>968</v>
      </c>
      <c r="E2352" s="14">
        <v>2</v>
      </c>
      <c r="F2352" s="18">
        <f t="shared" si="109"/>
        <v>10000</v>
      </c>
      <c r="G2352" s="18">
        <f>INDEX(掉落组填表!$S$2:$AQ$2,MATCH(掉落填表!J2352,掉落组填表!$S$3:$AQ$3,0))</f>
        <v>1603015</v>
      </c>
      <c r="H2352" s="18">
        <f t="shared" si="110"/>
        <v>1</v>
      </c>
      <c r="J2352" s="24" t="s">
        <v>414</v>
      </c>
      <c r="K2352" s="18">
        <f>MATCH(J2352,掉落组填表!$S$3:$AQ$3,0)</f>
        <v>18</v>
      </c>
      <c r="L2352" s="18">
        <f>INDEX(掉落组填表!$S$564:$AQ$643,掉落填表!B2352-7000,掉落填表!K2352)</f>
        <v>1</v>
      </c>
      <c r="P2352" s="18">
        <f t="shared" si="108"/>
        <v>70780002</v>
      </c>
      <c r="Q2352" s="18" t="str">
        <f>G2352&amp;"#"&amp;H2352&amp;"#"&amp;VLOOKUP(G2352,章节关卡!$AN$3:$AO$36,2,FALSE)</f>
        <v>1603015#1#16</v>
      </c>
    </row>
    <row r="2353" spans="1:17" s="24" customFormat="1" ht="17.100000000000001" customHeight="1" x14ac:dyDescent="0.2">
      <c r="A2353" s="14">
        <v>2350</v>
      </c>
      <c r="B2353" s="14">
        <v>7078</v>
      </c>
      <c r="C2353" s="14" t="s">
        <v>3513</v>
      </c>
      <c r="D2353" s="14" t="s">
        <v>968</v>
      </c>
      <c r="E2353" s="14">
        <v>3</v>
      </c>
      <c r="F2353" s="18">
        <f t="shared" si="109"/>
        <v>2000</v>
      </c>
      <c r="G2353" s="18">
        <f>INDEX(掉落组填表!$S$2:$AQ$2,MATCH(掉落填表!J2353,掉落组填表!$S$3:$AQ$3,0))</f>
        <v>1603020</v>
      </c>
      <c r="H2353" s="18">
        <f t="shared" si="110"/>
        <v>1</v>
      </c>
      <c r="J2353" s="24" t="s">
        <v>420</v>
      </c>
      <c r="K2353" s="18">
        <f>MATCH(J2353,掉落组填表!$S$3:$AQ$3,0)</f>
        <v>23</v>
      </c>
      <c r="L2353" s="18">
        <f>INDEX(掉落组填表!$S$564:$AQ$643,掉落填表!B2353-7000,掉落填表!K2353)</f>
        <v>0.2</v>
      </c>
      <c r="P2353" s="18">
        <f t="shared" si="108"/>
        <v>70780003</v>
      </c>
      <c r="Q2353" s="18" t="str">
        <f>G2353&amp;"#"&amp;H2353&amp;"#"&amp;VLOOKUP(G2353,章节关卡!$AN$3:$AO$36,2,FALSE)</f>
        <v>1603020#1#16</v>
      </c>
    </row>
    <row r="2354" spans="1:17" ht="17.100000000000001" customHeight="1" x14ac:dyDescent="0.2">
      <c r="A2354" s="14">
        <v>2351</v>
      </c>
      <c r="B2354" s="14">
        <v>7079</v>
      </c>
      <c r="C2354" s="14" t="s">
        <v>3514</v>
      </c>
      <c r="D2354" s="14" t="s">
        <v>968</v>
      </c>
      <c r="E2354" s="14">
        <v>1</v>
      </c>
      <c r="F2354" s="18">
        <f t="shared" si="109"/>
        <v>10000</v>
      </c>
      <c r="G2354" s="18">
        <f>INDEX(掉落组填表!$S$2:$AQ$2,MATCH(掉落填表!J2354,掉落组填表!$S$3:$AQ$3,0))</f>
        <v>1603003</v>
      </c>
      <c r="H2354" s="18">
        <f t="shared" si="110"/>
        <v>5</v>
      </c>
      <c r="J2354" s="28" t="s">
        <v>403</v>
      </c>
      <c r="K2354" s="18">
        <f>MATCH(J2354,掉落组填表!$S$3:$AQ$3,0)</f>
        <v>6</v>
      </c>
      <c r="L2354" s="18">
        <f>INDEX(掉落组填表!$S$564:$AQ$643,掉落填表!B2354-7000,掉落填表!K2354)</f>
        <v>5</v>
      </c>
      <c r="P2354" s="18">
        <f t="shared" si="108"/>
        <v>70790001</v>
      </c>
      <c r="Q2354" s="18" t="str">
        <f>G2354&amp;"#"&amp;H2354&amp;"#"&amp;VLOOKUP(G2354,章节关卡!$AN$3:$AO$36,2,FALSE)</f>
        <v>1603003#5#16</v>
      </c>
    </row>
    <row r="2355" spans="1:17" s="24" customFormat="1" ht="17.100000000000001" customHeight="1" x14ac:dyDescent="0.2">
      <c r="A2355" s="14">
        <v>2352</v>
      </c>
      <c r="B2355" s="14">
        <v>7079</v>
      </c>
      <c r="C2355" s="14" t="s">
        <v>3515</v>
      </c>
      <c r="D2355" s="14" t="s">
        <v>968</v>
      </c>
      <c r="E2355" s="14">
        <v>2</v>
      </c>
      <c r="F2355" s="18">
        <f t="shared" si="109"/>
        <v>10000</v>
      </c>
      <c r="G2355" s="18">
        <f>INDEX(掉落组填表!$S$2:$AQ$2,MATCH(掉落填表!J2355,掉落组填表!$S$3:$AQ$3,0))</f>
        <v>1603016</v>
      </c>
      <c r="H2355" s="18">
        <f t="shared" si="110"/>
        <v>1</v>
      </c>
      <c r="J2355" s="24" t="s">
        <v>416</v>
      </c>
      <c r="K2355" s="18">
        <f>MATCH(J2355,掉落组填表!$S$3:$AQ$3,0)</f>
        <v>19</v>
      </c>
      <c r="L2355" s="18">
        <f>INDEX(掉落组填表!$S$564:$AQ$643,掉落填表!B2355-7000,掉落填表!K2355)</f>
        <v>1</v>
      </c>
      <c r="P2355" s="18">
        <f t="shared" si="108"/>
        <v>70790002</v>
      </c>
      <c r="Q2355" s="18" t="str">
        <f>G2355&amp;"#"&amp;H2355&amp;"#"&amp;VLOOKUP(G2355,章节关卡!$AN$3:$AO$36,2,FALSE)</f>
        <v>1603016#1#16</v>
      </c>
    </row>
    <row r="2356" spans="1:17" s="24" customFormat="1" ht="17.100000000000001" customHeight="1" x14ac:dyDescent="0.2">
      <c r="A2356" s="14">
        <v>2353</v>
      </c>
      <c r="B2356" s="14">
        <v>7079</v>
      </c>
      <c r="C2356" s="14" t="s">
        <v>3516</v>
      </c>
      <c r="D2356" s="14" t="s">
        <v>968</v>
      </c>
      <c r="E2356" s="14">
        <v>3</v>
      </c>
      <c r="F2356" s="18">
        <f t="shared" si="109"/>
        <v>2000</v>
      </c>
      <c r="G2356" s="18">
        <f>INDEX(掉落组填表!$S$2:$AQ$2,MATCH(掉落填表!J2356,掉落组填表!$S$3:$AQ$3,0))</f>
        <v>1603021</v>
      </c>
      <c r="H2356" s="18">
        <f t="shared" si="110"/>
        <v>1</v>
      </c>
      <c r="J2356" s="24" t="s">
        <v>421</v>
      </c>
      <c r="K2356" s="18">
        <f>MATCH(J2356,掉落组填表!$S$3:$AQ$3,0)</f>
        <v>24</v>
      </c>
      <c r="L2356" s="18">
        <f>INDEX(掉落组填表!$S$564:$AQ$643,掉落填表!B2356-7000,掉落填表!K2356)</f>
        <v>0.2</v>
      </c>
      <c r="P2356" s="18">
        <f t="shared" si="108"/>
        <v>70790003</v>
      </c>
      <c r="Q2356" s="18" t="str">
        <f>G2356&amp;"#"&amp;H2356&amp;"#"&amp;VLOOKUP(G2356,章节关卡!$AN$3:$AO$36,2,FALSE)</f>
        <v>1603021#1#16</v>
      </c>
    </row>
    <row r="2357" spans="1:17" ht="17.100000000000001" customHeight="1" x14ac:dyDescent="0.2">
      <c r="A2357" s="14">
        <v>2354</v>
      </c>
      <c r="B2357" s="14">
        <v>7080</v>
      </c>
      <c r="C2357" s="14" t="s">
        <v>3517</v>
      </c>
      <c r="D2357" s="14" t="s">
        <v>968</v>
      </c>
      <c r="E2357" s="14">
        <v>1</v>
      </c>
      <c r="F2357" s="18">
        <f t="shared" si="109"/>
        <v>10000</v>
      </c>
      <c r="G2357" s="18">
        <f>INDEX(掉落组填表!$S$2:$AQ$2,MATCH(掉落填表!J2357,掉落组填表!$S$3:$AQ$3,0))</f>
        <v>1603006</v>
      </c>
      <c r="H2357" s="18">
        <f t="shared" si="110"/>
        <v>5</v>
      </c>
      <c r="J2357" s="24" t="s">
        <v>406</v>
      </c>
      <c r="K2357" s="18">
        <f>MATCH(J2357,掉落组填表!$S$3:$AQ$3,0)</f>
        <v>9</v>
      </c>
      <c r="L2357" s="18">
        <f>INDEX(掉落组填表!$S$564:$AQ$643,掉落填表!B2357-7000,掉落填表!K2357)</f>
        <v>5</v>
      </c>
      <c r="P2357" s="18">
        <f t="shared" si="108"/>
        <v>70800001</v>
      </c>
      <c r="Q2357" s="18" t="str">
        <f>G2357&amp;"#"&amp;H2357&amp;"#"&amp;VLOOKUP(G2357,章节关卡!$AN$3:$AO$36,2,FALSE)</f>
        <v>1603006#5#16</v>
      </c>
    </row>
    <row r="2358" spans="1:17" s="24" customFormat="1" ht="17.100000000000001" customHeight="1" x14ac:dyDescent="0.2">
      <c r="A2358" s="14">
        <v>2355</v>
      </c>
      <c r="B2358" s="14">
        <v>7080</v>
      </c>
      <c r="C2358" s="14" t="s">
        <v>3518</v>
      </c>
      <c r="D2358" s="14" t="s">
        <v>968</v>
      </c>
      <c r="E2358" s="14">
        <v>2</v>
      </c>
      <c r="F2358" s="18">
        <f t="shared" si="109"/>
        <v>2000</v>
      </c>
      <c r="G2358" s="18">
        <f>INDEX(掉落组填表!$S$2:$AQ$2,MATCH(掉落填表!J2358,掉落组填表!$S$3:$AQ$3,0))</f>
        <v>1603012</v>
      </c>
      <c r="H2358" s="18">
        <f t="shared" si="110"/>
        <v>1</v>
      </c>
      <c r="J2358" s="24" t="s">
        <v>408</v>
      </c>
      <c r="K2358" s="18">
        <f>MATCH(J2358,掉落组填表!$S$3:$AQ$3,0)</f>
        <v>15</v>
      </c>
      <c r="L2358" s="18">
        <f>INDEX(掉落组填表!$S$564:$AQ$643,掉落填表!B2358-7000,掉落填表!K2358)</f>
        <v>0.2</v>
      </c>
      <c r="P2358" s="18">
        <f t="shared" si="108"/>
        <v>70800002</v>
      </c>
      <c r="Q2358" s="18" t="str">
        <f>G2358&amp;"#"&amp;H2358&amp;"#"&amp;VLOOKUP(G2358,章节关卡!$AN$3:$AO$36,2,FALSE)</f>
        <v>1603012#1#16</v>
      </c>
    </row>
    <row r="2359" spans="1:17" s="24" customFormat="1" ht="17.100000000000001" customHeight="1" x14ac:dyDescent="0.2">
      <c r="A2359" s="14">
        <v>2356</v>
      </c>
      <c r="B2359" s="14">
        <v>7080</v>
      </c>
      <c r="C2359" s="14" t="s">
        <v>3519</v>
      </c>
      <c r="D2359" s="14" t="s">
        <v>968</v>
      </c>
      <c r="E2359" s="14">
        <v>3</v>
      </c>
      <c r="F2359" s="18">
        <f t="shared" si="109"/>
        <v>2000</v>
      </c>
      <c r="G2359" s="18">
        <f>INDEX(掉落组填表!$S$2:$AQ$2,MATCH(掉落填表!J2359,掉落组填表!$S$3:$AQ$3,0))</f>
        <v>1603013</v>
      </c>
      <c r="H2359" s="18">
        <f t="shared" si="110"/>
        <v>1</v>
      </c>
      <c r="J2359" s="24" t="s">
        <v>410</v>
      </c>
      <c r="K2359" s="18">
        <f>MATCH(J2359,掉落组填表!$S$3:$AQ$3,0)</f>
        <v>16</v>
      </c>
      <c r="L2359" s="18">
        <f>INDEX(掉落组填表!$S$564:$AQ$643,掉落填表!B2359-7000,掉落填表!K2359)</f>
        <v>0.2</v>
      </c>
      <c r="P2359" s="18">
        <f t="shared" si="108"/>
        <v>70800003</v>
      </c>
      <c r="Q2359" s="18" t="str">
        <f>G2359&amp;"#"&amp;H2359&amp;"#"&amp;VLOOKUP(G2359,章节关卡!$AN$3:$AO$36,2,FALSE)</f>
        <v>1603013#1#16</v>
      </c>
    </row>
    <row r="2360" spans="1:17" s="24" customFormat="1" ht="17.100000000000001" customHeight="1" x14ac:dyDescent="0.2">
      <c r="A2360" s="14">
        <v>2357</v>
      </c>
      <c r="B2360" s="14">
        <v>7080</v>
      </c>
      <c r="C2360" s="14" t="s">
        <v>3520</v>
      </c>
      <c r="D2360" s="14" t="s">
        <v>968</v>
      </c>
      <c r="E2360" s="14">
        <v>4</v>
      </c>
      <c r="F2360" s="18">
        <f t="shared" si="109"/>
        <v>2000</v>
      </c>
      <c r="G2360" s="18">
        <f>INDEX(掉落组填表!$S$2:$AQ$2,MATCH(掉落填表!J2360,掉落组填表!$S$3:$AQ$3,0))</f>
        <v>1603014</v>
      </c>
      <c r="H2360" s="18">
        <f t="shared" si="110"/>
        <v>1</v>
      </c>
      <c r="J2360" s="24" t="s">
        <v>412</v>
      </c>
      <c r="K2360" s="18">
        <f>MATCH(J2360,掉落组填表!$S$3:$AQ$3,0)</f>
        <v>17</v>
      </c>
      <c r="L2360" s="18">
        <f>INDEX(掉落组填表!$S$564:$AQ$643,掉落填表!B2360-7000,掉落填表!K2360)</f>
        <v>0.2</v>
      </c>
      <c r="P2360" s="18">
        <f t="shared" si="108"/>
        <v>70800004</v>
      </c>
      <c r="Q2360" s="18" t="str">
        <f>G2360&amp;"#"&amp;H2360&amp;"#"&amp;VLOOKUP(G2360,章节关卡!$AN$3:$AO$36,2,FALSE)</f>
        <v>1603014#1#16</v>
      </c>
    </row>
    <row r="2361" spans="1:17" s="24" customFormat="1" ht="17.100000000000001" customHeight="1" x14ac:dyDescent="0.2">
      <c r="A2361" s="14">
        <v>2358</v>
      </c>
      <c r="B2361" s="14">
        <v>7080</v>
      </c>
      <c r="C2361" s="14" t="s">
        <v>3521</v>
      </c>
      <c r="D2361" s="14" t="s">
        <v>968</v>
      </c>
      <c r="E2361" s="14">
        <v>5</v>
      </c>
      <c r="F2361" s="18">
        <f t="shared" si="109"/>
        <v>2000</v>
      </c>
      <c r="G2361" s="18">
        <f>INDEX(掉落组填表!$S$2:$AQ$2,MATCH(掉落填表!J2361,掉落组填表!$S$3:$AQ$3,0))</f>
        <v>1603015</v>
      </c>
      <c r="H2361" s="18">
        <f t="shared" si="110"/>
        <v>1</v>
      </c>
      <c r="J2361" s="24" t="s">
        <v>414</v>
      </c>
      <c r="K2361" s="18">
        <f>MATCH(J2361,掉落组填表!$S$3:$AQ$3,0)</f>
        <v>18</v>
      </c>
      <c r="L2361" s="18">
        <f>INDEX(掉落组填表!$S$564:$AQ$643,掉落填表!B2361-7000,掉落填表!K2361)</f>
        <v>0.2</v>
      </c>
      <c r="P2361" s="18">
        <f t="shared" si="108"/>
        <v>70800005</v>
      </c>
      <c r="Q2361" s="18" t="str">
        <f>G2361&amp;"#"&amp;H2361&amp;"#"&amp;VLOOKUP(G2361,章节关卡!$AN$3:$AO$36,2,FALSE)</f>
        <v>1603015#1#16</v>
      </c>
    </row>
    <row r="2362" spans="1:17" s="24" customFormat="1" ht="17.100000000000001" customHeight="1" x14ac:dyDescent="0.2">
      <c r="A2362" s="14">
        <v>2359</v>
      </c>
      <c r="B2362" s="14">
        <v>7080</v>
      </c>
      <c r="C2362" s="14" t="s">
        <v>3522</v>
      </c>
      <c r="D2362" s="14" t="s">
        <v>968</v>
      </c>
      <c r="E2362" s="14">
        <v>6</v>
      </c>
      <c r="F2362" s="18">
        <f t="shared" si="109"/>
        <v>2000</v>
      </c>
      <c r="G2362" s="18">
        <f>INDEX(掉落组填表!$S$2:$AQ$2,MATCH(掉落填表!J2362,掉落组填表!$S$3:$AQ$3,0))</f>
        <v>1603016</v>
      </c>
      <c r="H2362" s="18">
        <f t="shared" si="110"/>
        <v>1</v>
      </c>
      <c r="J2362" s="24" t="s">
        <v>416</v>
      </c>
      <c r="K2362" s="18">
        <f>MATCH(J2362,掉落组填表!$S$3:$AQ$3,0)</f>
        <v>19</v>
      </c>
      <c r="L2362" s="18">
        <f>INDEX(掉落组填表!$S$564:$AQ$643,掉落填表!B2362-7000,掉落填表!K2362)</f>
        <v>0.2</v>
      </c>
      <c r="P2362" s="18">
        <f t="shared" si="108"/>
        <v>70800006</v>
      </c>
      <c r="Q2362" s="18" t="str">
        <f>G2362&amp;"#"&amp;H2362&amp;"#"&amp;VLOOKUP(G2362,章节关卡!$AN$3:$AO$36,2,FALSE)</f>
        <v>1603016#1#16</v>
      </c>
    </row>
    <row r="2363" spans="1:17" s="24" customFormat="1" ht="17.100000000000001" customHeight="1" x14ac:dyDescent="0.2">
      <c r="A2363" s="14">
        <v>2360</v>
      </c>
      <c r="B2363" s="14">
        <v>7080</v>
      </c>
      <c r="C2363" s="14" t="s">
        <v>3523</v>
      </c>
      <c r="D2363" s="14" t="s">
        <v>968</v>
      </c>
      <c r="E2363" s="14">
        <v>7</v>
      </c>
      <c r="F2363" s="18">
        <f t="shared" si="109"/>
        <v>2000</v>
      </c>
      <c r="G2363" s="18">
        <f>INDEX(掉落组填表!$S$2:$AQ$2,MATCH(掉落填表!J2363,掉落组填表!$S$3:$AQ$3,0))</f>
        <v>1603017</v>
      </c>
      <c r="H2363" s="18">
        <f t="shared" si="110"/>
        <v>1</v>
      </c>
      <c r="J2363" s="24" t="s">
        <v>417</v>
      </c>
      <c r="K2363" s="18">
        <f>MATCH(J2363,掉落组填表!$S$3:$AQ$3,0)</f>
        <v>20</v>
      </c>
      <c r="L2363" s="18">
        <f>INDEX(掉落组填表!$S$564:$AQ$643,掉落填表!B2363-7000,掉落填表!K2363)</f>
        <v>0.2</v>
      </c>
      <c r="P2363" s="18">
        <f t="shared" si="108"/>
        <v>70800007</v>
      </c>
      <c r="Q2363" s="18" t="str">
        <f>G2363&amp;"#"&amp;H2363&amp;"#"&amp;VLOOKUP(G2363,章节关卡!$AN$3:$AO$36,2,FALSE)</f>
        <v>1603017#1#16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5" sqref="F5"/>
    </sheetView>
  </sheetViews>
  <sheetFormatPr defaultRowHeight="14.25" x14ac:dyDescent="0.2"/>
  <cols>
    <col min="1" max="1" width="12.375" customWidth="1"/>
    <col min="2" max="2" width="9.375" customWidth="1"/>
    <col min="4" max="4" width="10.125" customWidth="1"/>
    <col min="5" max="5" width="12.875" customWidth="1"/>
    <col min="6" max="6" width="11.5" customWidth="1"/>
  </cols>
  <sheetData>
    <row r="2" spans="1:7" s="24" customFormat="1" ht="17.25" x14ac:dyDescent="0.2">
      <c r="B2" s="13" t="s">
        <v>335</v>
      </c>
      <c r="C2" s="13" t="s">
        <v>336</v>
      </c>
      <c r="D2" s="13" t="s">
        <v>337</v>
      </c>
      <c r="E2" s="13" t="s">
        <v>338</v>
      </c>
      <c r="F2" s="13" t="s">
        <v>339</v>
      </c>
      <c r="G2" s="13" t="s">
        <v>307</v>
      </c>
    </row>
    <row r="3" spans="1:7" ht="16.5" x14ac:dyDescent="0.2">
      <c r="A3" s="17" t="s">
        <v>334</v>
      </c>
      <c r="B3" s="14">
        <f>24*60/6</f>
        <v>240</v>
      </c>
      <c r="C3" s="14">
        <f>30*2</f>
        <v>60</v>
      </c>
      <c r="D3" s="14">
        <f>50*2</f>
        <v>100</v>
      </c>
      <c r="E3" s="14">
        <f>50*2</f>
        <v>100</v>
      </c>
      <c r="F3" s="14">
        <f>50*2</f>
        <v>100</v>
      </c>
      <c r="G3" s="18">
        <f>SUM(B3:F3)</f>
        <v>600</v>
      </c>
    </row>
    <row r="5" spans="1:7" ht="16.5" x14ac:dyDescent="0.2">
      <c r="A5" s="17" t="s">
        <v>348</v>
      </c>
      <c r="B5" s="14">
        <f>25/6</f>
        <v>4.166666666666667</v>
      </c>
      <c r="C5" s="14">
        <f>B5*6</f>
        <v>25</v>
      </c>
    </row>
    <row r="7" spans="1:7" ht="22.5" customHeight="1" x14ac:dyDescent="0.2">
      <c r="A7" s="17" t="s">
        <v>352</v>
      </c>
      <c r="B7" s="22">
        <v>6</v>
      </c>
      <c r="C7" s="17" t="s">
        <v>353</v>
      </c>
      <c r="D7" s="18">
        <f>3*B7</f>
        <v>18</v>
      </c>
      <c r="E7" s="17" t="s">
        <v>354</v>
      </c>
      <c r="F7" s="18">
        <f>ROUND(G3/D7/5,0)*5</f>
        <v>35</v>
      </c>
    </row>
    <row r="8" spans="1:7" ht="21.75" customHeight="1" x14ac:dyDescent="0.2">
      <c r="A8" s="17" t="s">
        <v>370</v>
      </c>
      <c r="B8" s="22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93"/>
  <sheetViews>
    <sheetView zoomScaleNormal="100" workbookViewId="0">
      <selection activeCell="S30" sqref="S30"/>
    </sheetView>
  </sheetViews>
  <sheetFormatPr defaultRowHeight="14.25" x14ac:dyDescent="0.2"/>
  <cols>
    <col min="2" max="2" width="9" style="24"/>
    <col min="3" max="5" width="8.375" style="24" customWidth="1"/>
    <col min="6" max="6" width="9.875" customWidth="1"/>
    <col min="8" max="8" width="9" style="24"/>
    <col min="9" max="9" width="10.375" customWidth="1"/>
    <col min="10" max="16" width="10.375" style="24" customWidth="1"/>
    <col min="17" max="17" width="10.375" customWidth="1"/>
    <col min="18" max="23" width="10.375" style="24" customWidth="1"/>
    <col min="31" max="31" width="11.125" customWidth="1"/>
    <col min="32" max="32" width="12.375" customWidth="1"/>
    <col min="33" max="33" width="11.125" style="24" customWidth="1"/>
    <col min="34" max="34" width="12.25" customWidth="1"/>
    <col min="35" max="35" width="10.625" customWidth="1"/>
    <col min="36" max="36" width="10.75" style="24" customWidth="1"/>
    <col min="37" max="37" width="12.5" style="24" customWidth="1"/>
    <col min="38" max="38" width="12.625" customWidth="1"/>
    <col min="39" max="39" width="11.25" customWidth="1"/>
  </cols>
  <sheetData>
    <row r="2" spans="1:39" x14ac:dyDescent="0.2"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>
        <v>6</v>
      </c>
      <c r="P2" s="24">
        <v>7</v>
      </c>
    </row>
    <row r="3" spans="1:39" ht="17.25" x14ac:dyDescent="0.2">
      <c r="A3" s="13" t="s">
        <v>219</v>
      </c>
      <c r="B3" s="13" t="s">
        <v>325</v>
      </c>
      <c r="C3" s="13" t="s">
        <v>95</v>
      </c>
      <c r="D3" s="13" t="s">
        <v>340</v>
      </c>
      <c r="E3" s="13" t="s">
        <v>345</v>
      </c>
      <c r="F3" s="13" t="s">
        <v>317</v>
      </c>
      <c r="G3" s="13" t="s">
        <v>324</v>
      </c>
      <c r="H3" s="13" t="s">
        <v>347</v>
      </c>
      <c r="I3" s="13" t="s">
        <v>349</v>
      </c>
      <c r="J3" s="13" t="s">
        <v>437</v>
      </c>
      <c r="K3" s="13" t="s">
        <v>366</v>
      </c>
      <c r="L3" s="13" t="s">
        <v>367</v>
      </c>
      <c r="M3" s="13" t="s">
        <v>368</v>
      </c>
      <c r="N3" s="13" t="s">
        <v>362</v>
      </c>
      <c r="O3" s="13" t="s">
        <v>364</v>
      </c>
      <c r="P3" s="13" t="s">
        <v>369</v>
      </c>
      <c r="X3" s="13" t="s">
        <v>341</v>
      </c>
      <c r="Y3" s="13" t="s">
        <v>342</v>
      </c>
      <c r="Z3" s="13" t="s">
        <v>343</v>
      </c>
      <c r="AA3" s="13" t="s">
        <v>344</v>
      </c>
      <c r="AB3" s="13" t="s">
        <v>346</v>
      </c>
      <c r="AD3" s="13" t="s">
        <v>317</v>
      </c>
      <c r="AE3" s="13" t="s">
        <v>357</v>
      </c>
      <c r="AF3" s="13" t="s">
        <v>350</v>
      </c>
      <c r="AG3" s="13" t="s">
        <v>437</v>
      </c>
      <c r="AH3" s="13" t="s">
        <v>359</v>
      </c>
      <c r="AI3" s="13" t="s">
        <v>360</v>
      </c>
      <c r="AJ3" s="13" t="s">
        <v>361</v>
      </c>
      <c r="AK3" s="13" t="s">
        <v>363</v>
      </c>
      <c r="AL3" s="13" t="s">
        <v>365</v>
      </c>
      <c r="AM3" s="13" t="s">
        <v>358</v>
      </c>
    </row>
    <row r="4" spans="1:39" ht="16.5" x14ac:dyDescent="0.2">
      <c r="A4" s="14">
        <v>1</v>
      </c>
      <c r="B4" s="14" t="s">
        <v>333</v>
      </c>
      <c r="C4" s="14">
        <v>1</v>
      </c>
      <c r="D4" s="14">
        <v>0.01</v>
      </c>
      <c r="E4" s="14">
        <f t="shared" ref="E4:E35" si="0">INDEX($Z$4:$Z$14,MATCH(A4,$X$4:$X$14,1))</f>
        <v>4.0000000000000001E-3</v>
      </c>
      <c r="F4" s="14">
        <v>1</v>
      </c>
      <c r="G4" s="14">
        <v>1</v>
      </c>
      <c r="H4" s="14">
        <f>INT(关键数值!$G$3*关键数值!$B$5*关卡产出!D4)</f>
        <v>25</v>
      </c>
      <c r="I4" s="14">
        <f t="shared" ref="I4:I35" si="1">INDEX($AF$4:$AF$12,F4)*24*60</f>
        <v>72000</v>
      </c>
      <c r="J4" s="18">
        <f t="shared" ref="J4:P13" si="2">INDEX($AG$4:$AM$12,$F4,J$2)*$D4*24*6</f>
        <v>144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X4" s="14">
        <v>1</v>
      </c>
      <c r="Y4" s="14">
        <v>0.01</v>
      </c>
      <c r="Z4" s="14">
        <v>4.0000000000000001E-3</v>
      </c>
      <c r="AA4" s="14">
        <v>0</v>
      </c>
      <c r="AB4" s="14"/>
      <c r="AD4" s="14">
        <v>1</v>
      </c>
      <c r="AE4" s="18">
        <f>SUMIFS($D$4:$D$93,$F$4:$F$93,"="&amp;AD4)</f>
        <v>0.28000000000000003</v>
      </c>
      <c r="AF4" s="14">
        <v>50</v>
      </c>
      <c r="AG4" s="14">
        <v>100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</row>
    <row r="5" spans="1:39" ht="16.5" x14ac:dyDescent="0.2">
      <c r="A5" s="14">
        <v>2</v>
      </c>
      <c r="B5" s="14" t="s">
        <v>333</v>
      </c>
      <c r="C5" s="14">
        <v>1</v>
      </c>
      <c r="D5" s="14">
        <f>D4+E4</f>
        <v>1.4E-2</v>
      </c>
      <c r="E5" s="14">
        <f t="shared" si="0"/>
        <v>4.0000000000000001E-3</v>
      </c>
      <c r="F5" s="14">
        <v>1</v>
      </c>
      <c r="G5" s="14">
        <v>1</v>
      </c>
      <c r="H5" s="14">
        <f>INT(关键数值!$G$3*关键数值!$B$5*关卡产出!D5)</f>
        <v>35</v>
      </c>
      <c r="I5" s="14">
        <f t="shared" si="1"/>
        <v>72000</v>
      </c>
      <c r="J5" s="18">
        <f t="shared" si="2"/>
        <v>201.60000000000002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X5" s="14">
        <v>10</v>
      </c>
      <c r="Y5" s="14">
        <f>Y4+Z4*(X5-X4)</f>
        <v>4.6000000000000006E-2</v>
      </c>
      <c r="Z5" s="14">
        <v>6.4999999999999997E-3</v>
      </c>
      <c r="AA5" s="14">
        <f>SUMIFS($D$4:$D$93,$A$4:$A$93,"&lt;="&amp;X5)</f>
        <v>0.28000000000000003</v>
      </c>
      <c r="AB5" s="14">
        <f>AA5-AA4</f>
        <v>0.28000000000000003</v>
      </c>
      <c r="AD5" s="14">
        <v>2</v>
      </c>
      <c r="AE5" s="18">
        <f t="shared" ref="AE5:AE12" si="3">SUMIFS($D$4:$D$93,$F$4:$F$93,"="&amp;AD5)</f>
        <v>0.81750000000000034</v>
      </c>
      <c r="AF5" s="14">
        <v>60</v>
      </c>
      <c r="AG5" s="14">
        <v>150</v>
      </c>
      <c r="AH5" s="14">
        <v>10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</row>
    <row r="6" spans="1:39" ht="16.5" x14ac:dyDescent="0.2">
      <c r="A6" s="14">
        <v>3</v>
      </c>
      <c r="B6" s="14" t="s">
        <v>333</v>
      </c>
      <c r="C6" s="14">
        <v>1</v>
      </c>
      <c r="D6" s="14">
        <f t="shared" ref="D6:D69" si="4">D5+E5</f>
        <v>1.8000000000000002E-2</v>
      </c>
      <c r="E6" s="14">
        <f t="shared" si="0"/>
        <v>4.0000000000000001E-3</v>
      </c>
      <c r="F6" s="14">
        <v>1</v>
      </c>
      <c r="G6" s="14">
        <v>2</v>
      </c>
      <c r="H6" s="14">
        <f>INT(关键数值!$G$3*关键数值!$B$5*关卡产出!D6)</f>
        <v>45</v>
      </c>
      <c r="I6" s="14">
        <f t="shared" si="1"/>
        <v>72000</v>
      </c>
      <c r="J6" s="18">
        <f t="shared" si="2"/>
        <v>259.20000000000005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X6" s="14">
        <v>20</v>
      </c>
      <c r="Y6" s="14">
        <f t="shared" ref="Y6:Y14" si="5">Y5+Z5*(X6-X5)</f>
        <v>0.11100000000000002</v>
      </c>
      <c r="Z6" s="14">
        <v>1.2999999999999999E-2</v>
      </c>
      <c r="AA6" s="14">
        <f t="shared" ref="AA6:AA14" si="6">SUMIFS($D$4:$D$93,$A$4:$A$93,"&lt;="&amp;X6)</f>
        <v>1.0975000000000004</v>
      </c>
      <c r="AB6" s="14">
        <f t="shared" ref="AB6:AB14" si="7">AA6-AA5</f>
        <v>0.81750000000000034</v>
      </c>
      <c r="AD6" s="14">
        <v>3</v>
      </c>
      <c r="AE6" s="18">
        <f t="shared" si="3"/>
        <v>1.8250000000000011</v>
      </c>
      <c r="AF6" s="14">
        <v>70</v>
      </c>
      <c r="AG6" s="14">
        <v>200</v>
      </c>
      <c r="AH6" s="14">
        <v>20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</row>
    <row r="7" spans="1:39" ht="16.5" x14ac:dyDescent="0.2">
      <c r="A7" s="14">
        <v>4</v>
      </c>
      <c r="B7" s="14" t="s">
        <v>333</v>
      </c>
      <c r="C7" s="14">
        <v>1</v>
      </c>
      <c r="D7" s="14">
        <f t="shared" si="4"/>
        <v>2.2000000000000002E-2</v>
      </c>
      <c r="E7" s="14">
        <f t="shared" si="0"/>
        <v>4.0000000000000001E-3</v>
      </c>
      <c r="F7" s="14">
        <v>1</v>
      </c>
      <c r="G7" s="14">
        <v>2</v>
      </c>
      <c r="H7" s="14">
        <f>INT(关键数值!$G$3*关键数值!$B$5*关卡产出!D7)</f>
        <v>55</v>
      </c>
      <c r="I7" s="14">
        <f t="shared" si="1"/>
        <v>72000</v>
      </c>
      <c r="J7" s="18">
        <f t="shared" si="2"/>
        <v>316.8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X7" s="14">
        <v>30</v>
      </c>
      <c r="Y7" s="14">
        <f t="shared" si="5"/>
        <v>0.24100000000000002</v>
      </c>
      <c r="Z7" s="14">
        <v>0.01</v>
      </c>
      <c r="AA7" s="14">
        <f t="shared" si="6"/>
        <v>2.9225000000000017</v>
      </c>
      <c r="AB7" s="14">
        <f t="shared" si="7"/>
        <v>1.8250000000000013</v>
      </c>
      <c r="AD7" s="14">
        <v>4</v>
      </c>
      <c r="AE7" s="18">
        <f t="shared" si="3"/>
        <v>2.9600000000000022</v>
      </c>
      <c r="AF7" s="14">
        <v>80</v>
      </c>
      <c r="AG7" s="14">
        <v>250</v>
      </c>
      <c r="AH7" s="14">
        <v>0</v>
      </c>
      <c r="AI7" s="14">
        <v>5</v>
      </c>
      <c r="AJ7" s="14">
        <v>0</v>
      </c>
      <c r="AK7" s="14">
        <v>1</v>
      </c>
      <c r="AL7" s="14">
        <v>0</v>
      </c>
      <c r="AM7" s="14">
        <v>0</v>
      </c>
    </row>
    <row r="8" spans="1:39" ht="16.5" x14ac:dyDescent="0.2">
      <c r="A8" s="14">
        <v>5</v>
      </c>
      <c r="B8" s="14" t="s">
        <v>333</v>
      </c>
      <c r="C8" s="14">
        <v>1</v>
      </c>
      <c r="D8" s="14">
        <f t="shared" si="4"/>
        <v>2.6000000000000002E-2</v>
      </c>
      <c r="E8" s="14">
        <f t="shared" si="0"/>
        <v>4.0000000000000001E-3</v>
      </c>
      <c r="F8" s="14">
        <v>1</v>
      </c>
      <c r="G8" s="14">
        <v>3</v>
      </c>
      <c r="H8" s="14">
        <f>INT(关键数值!$G$3*关键数值!$B$5*关卡产出!D8)</f>
        <v>65</v>
      </c>
      <c r="I8" s="14">
        <f t="shared" si="1"/>
        <v>72000</v>
      </c>
      <c r="J8" s="18">
        <f t="shared" si="2"/>
        <v>374.40000000000003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X8" s="14">
        <v>40</v>
      </c>
      <c r="Y8" s="14">
        <f t="shared" si="5"/>
        <v>0.34100000000000003</v>
      </c>
      <c r="Z8" s="14">
        <v>0.01</v>
      </c>
      <c r="AA8" s="14">
        <f t="shared" si="6"/>
        <v>5.8825000000000038</v>
      </c>
      <c r="AB8" s="14">
        <f t="shared" si="7"/>
        <v>2.9600000000000022</v>
      </c>
      <c r="AD8" s="14">
        <v>5</v>
      </c>
      <c r="AE8" s="18">
        <f t="shared" si="3"/>
        <v>3.9600000000000031</v>
      </c>
      <c r="AF8" s="14">
        <v>90</v>
      </c>
      <c r="AG8" s="14">
        <v>300</v>
      </c>
      <c r="AH8" s="14">
        <v>0</v>
      </c>
      <c r="AI8" s="14">
        <v>10</v>
      </c>
      <c r="AJ8" s="14">
        <v>0</v>
      </c>
      <c r="AK8" s="14">
        <v>1</v>
      </c>
      <c r="AL8" s="14">
        <v>0</v>
      </c>
      <c r="AM8" s="14">
        <v>0</v>
      </c>
    </row>
    <row r="9" spans="1:39" ht="16.5" x14ac:dyDescent="0.2">
      <c r="A9" s="14">
        <v>6</v>
      </c>
      <c r="B9" s="14" t="s">
        <v>333</v>
      </c>
      <c r="C9" s="14">
        <v>1</v>
      </c>
      <c r="D9" s="14">
        <f t="shared" si="4"/>
        <v>3.0000000000000002E-2</v>
      </c>
      <c r="E9" s="14">
        <f t="shared" si="0"/>
        <v>4.0000000000000001E-3</v>
      </c>
      <c r="F9" s="14">
        <v>1</v>
      </c>
      <c r="G9" s="14">
        <v>3</v>
      </c>
      <c r="H9" s="14">
        <f>INT(关键数值!$G$3*关键数值!$B$5*关卡产出!D9)</f>
        <v>75</v>
      </c>
      <c r="I9" s="14">
        <f t="shared" si="1"/>
        <v>72000</v>
      </c>
      <c r="J9" s="18">
        <f t="shared" si="2"/>
        <v>432.00000000000011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X9" s="14">
        <v>50</v>
      </c>
      <c r="Y9" s="14">
        <f t="shared" si="5"/>
        <v>0.44100000000000006</v>
      </c>
      <c r="Z9" s="14">
        <v>0.01</v>
      </c>
      <c r="AA9" s="14">
        <f t="shared" si="6"/>
        <v>9.8425000000000082</v>
      </c>
      <c r="AB9" s="14">
        <f t="shared" si="7"/>
        <v>3.9600000000000044</v>
      </c>
      <c r="AD9" s="14">
        <v>6</v>
      </c>
      <c r="AE9" s="18">
        <f t="shared" si="3"/>
        <v>4.9600000000000035</v>
      </c>
      <c r="AF9" s="14">
        <v>100</v>
      </c>
      <c r="AG9" s="14">
        <v>350</v>
      </c>
      <c r="AH9" s="14">
        <v>0</v>
      </c>
      <c r="AI9" s="14">
        <v>10</v>
      </c>
      <c r="AJ9" s="14">
        <v>0</v>
      </c>
      <c r="AK9" s="14">
        <v>2</v>
      </c>
      <c r="AL9" s="14">
        <v>0</v>
      </c>
      <c r="AM9" s="14">
        <v>0</v>
      </c>
    </row>
    <row r="10" spans="1:39" ht="16.5" x14ac:dyDescent="0.2">
      <c r="A10" s="14">
        <v>7</v>
      </c>
      <c r="B10" s="14" t="s">
        <v>333</v>
      </c>
      <c r="C10" s="14">
        <v>1</v>
      </c>
      <c r="D10" s="14">
        <f t="shared" si="4"/>
        <v>3.4000000000000002E-2</v>
      </c>
      <c r="E10" s="14">
        <f t="shared" si="0"/>
        <v>4.0000000000000001E-3</v>
      </c>
      <c r="F10" s="14">
        <v>1</v>
      </c>
      <c r="G10" s="14">
        <v>4</v>
      </c>
      <c r="H10" s="14">
        <f>INT(关键数值!$G$3*关键数值!$B$5*关卡产出!D10)</f>
        <v>85</v>
      </c>
      <c r="I10" s="14">
        <f t="shared" si="1"/>
        <v>72000</v>
      </c>
      <c r="J10" s="18">
        <f t="shared" si="2"/>
        <v>489.6</v>
      </c>
      <c r="K10" s="18">
        <f t="shared" si="2"/>
        <v>0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0</v>
      </c>
      <c r="P10" s="18">
        <f t="shared" si="2"/>
        <v>0</v>
      </c>
      <c r="X10" s="14">
        <v>60</v>
      </c>
      <c r="Y10" s="14">
        <f t="shared" si="5"/>
        <v>0.54100000000000004</v>
      </c>
      <c r="Z10" s="14">
        <v>0.01</v>
      </c>
      <c r="AA10" s="14">
        <f t="shared" si="6"/>
        <v>14.802500000000013</v>
      </c>
      <c r="AB10" s="14">
        <f t="shared" si="7"/>
        <v>4.9600000000000044</v>
      </c>
      <c r="AD10" s="14">
        <v>7</v>
      </c>
      <c r="AE10" s="18">
        <f t="shared" si="3"/>
        <v>5.9600000000000044</v>
      </c>
      <c r="AF10" s="14">
        <v>110</v>
      </c>
      <c r="AG10" s="14">
        <v>400</v>
      </c>
      <c r="AH10" s="14">
        <v>0</v>
      </c>
      <c r="AI10" s="14">
        <v>0</v>
      </c>
      <c r="AJ10" s="14">
        <v>3</v>
      </c>
      <c r="AK10" s="14">
        <v>0</v>
      </c>
      <c r="AL10" s="14">
        <v>0.5</v>
      </c>
      <c r="AM10" s="14">
        <v>0</v>
      </c>
    </row>
    <row r="11" spans="1:39" ht="16.5" x14ac:dyDescent="0.2">
      <c r="A11" s="14">
        <v>8</v>
      </c>
      <c r="B11" s="14" t="s">
        <v>333</v>
      </c>
      <c r="C11" s="14">
        <v>1</v>
      </c>
      <c r="D11" s="14">
        <f t="shared" si="4"/>
        <v>3.8000000000000006E-2</v>
      </c>
      <c r="E11" s="14">
        <f t="shared" si="0"/>
        <v>4.0000000000000001E-3</v>
      </c>
      <c r="F11" s="14">
        <v>1</v>
      </c>
      <c r="G11" s="14">
        <v>4</v>
      </c>
      <c r="H11" s="14">
        <f>INT(关键数值!$G$3*关键数值!$B$5*关卡产出!D11)</f>
        <v>95</v>
      </c>
      <c r="I11" s="14">
        <f t="shared" si="1"/>
        <v>72000</v>
      </c>
      <c r="J11" s="18">
        <f t="shared" si="2"/>
        <v>547.20000000000005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X11" s="14">
        <v>70</v>
      </c>
      <c r="Y11" s="14">
        <f t="shared" si="5"/>
        <v>0.64100000000000001</v>
      </c>
      <c r="Z11" s="14">
        <v>0.01</v>
      </c>
      <c r="AA11" s="14">
        <f t="shared" si="6"/>
        <v>20.762500000000014</v>
      </c>
      <c r="AB11" s="14">
        <f t="shared" si="7"/>
        <v>5.9600000000000009</v>
      </c>
      <c r="AD11" s="14">
        <v>8</v>
      </c>
      <c r="AE11" s="18">
        <f t="shared" si="3"/>
        <v>6.9600000000000044</v>
      </c>
      <c r="AF11" s="14">
        <v>120</v>
      </c>
      <c r="AG11" s="14">
        <v>450</v>
      </c>
      <c r="AH11" s="14">
        <v>0</v>
      </c>
      <c r="AI11" s="14">
        <v>0</v>
      </c>
      <c r="AJ11" s="14">
        <v>5</v>
      </c>
      <c r="AK11" s="14">
        <v>0</v>
      </c>
      <c r="AL11" s="14">
        <v>1</v>
      </c>
      <c r="AM11" s="14">
        <v>0.1</v>
      </c>
    </row>
    <row r="12" spans="1:39" ht="16.5" x14ac:dyDescent="0.2">
      <c r="A12" s="14">
        <v>9</v>
      </c>
      <c r="B12" s="14" t="s">
        <v>333</v>
      </c>
      <c r="C12" s="14">
        <v>1</v>
      </c>
      <c r="D12" s="14">
        <f t="shared" si="4"/>
        <v>4.200000000000001E-2</v>
      </c>
      <c r="E12" s="14">
        <f t="shared" si="0"/>
        <v>4.0000000000000001E-3</v>
      </c>
      <c r="F12" s="14">
        <v>1</v>
      </c>
      <c r="G12" s="14">
        <v>5</v>
      </c>
      <c r="H12" s="14">
        <f>INT(关键数值!$G$3*关键数值!$B$5*关卡产出!D12)</f>
        <v>105</v>
      </c>
      <c r="I12" s="14">
        <f t="shared" si="1"/>
        <v>72000</v>
      </c>
      <c r="J12" s="18">
        <f t="shared" si="2"/>
        <v>604.80000000000018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X12" s="14">
        <v>80</v>
      </c>
      <c r="Y12" s="14">
        <f t="shared" si="5"/>
        <v>0.74099999999999999</v>
      </c>
      <c r="Z12" s="14">
        <v>0.01</v>
      </c>
      <c r="AA12" s="14">
        <f t="shared" si="6"/>
        <v>27.722500000000018</v>
      </c>
      <c r="AB12" s="14">
        <f t="shared" si="7"/>
        <v>6.9600000000000044</v>
      </c>
      <c r="AD12" s="14">
        <v>9</v>
      </c>
      <c r="AE12" s="18">
        <f t="shared" si="3"/>
        <v>7.9600000000000062</v>
      </c>
      <c r="AF12" s="14">
        <v>120</v>
      </c>
      <c r="AG12" s="14">
        <v>500</v>
      </c>
      <c r="AH12" s="14">
        <v>0</v>
      </c>
      <c r="AI12" s="14">
        <v>0</v>
      </c>
      <c r="AJ12" s="14">
        <v>5</v>
      </c>
      <c r="AK12" s="14">
        <v>0</v>
      </c>
      <c r="AL12" s="14">
        <v>1</v>
      </c>
      <c r="AM12" s="14">
        <v>0.2</v>
      </c>
    </row>
    <row r="13" spans="1:39" ht="16.5" x14ac:dyDescent="0.2">
      <c r="A13" s="14">
        <v>10</v>
      </c>
      <c r="B13" s="14" t="s">
        <v>333</v>
      </c>
      <c r="C13" s="14">
        <v>1</v>
      </c>
      <c r="D13" s="14">
        <f t="shared" si="4"/>
        <v>4.6000000000000013E-2</v>
      </c>
      <c r="E13" s="14">
        <f t="shared" si="0"/>
        <v>6.4999999999999997E-3</v>
      </c>
      <c r="F13" s="14">
        <v>1</v>
      </c>
      <c r="G13" s="14">
        <v>6</v>
      </c>
      <c r="H13" s="14">
        <f>INT(关键数值!$G$3*关键数值!$B$5*关卡产出!D13)</f>
        <v>115</v>
      </c>
      <c r="I13" s="14">
        <f t="shared" si="1"/>
        <v>72000</v>
      </c>
      <c r="J13" s="18">
        <f t="shared" si="2"/>
        <v>662.4000000000002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X13" s="14">
        <v>90</v>
      </c>
      <c r="Y13" s="14">
        <f t="shared" si="5"/>
        <v>0.84099999999999997</v>
      </c>
      <c r="Z13" s="14">
        <v>0.01</v>
      </c>
      <c r="AA13" s="14">
        <f t="shared" si="6"/>
        <v>35.682500000000019</v>
      </c>
      <c r="AB13" s="14">
        <f t="shared" si="7"/>
        <v>7.9600000000000009</v>
      </c>
    </row>
    <row r="14" spans="1:39" ht="16.5" x14ac:dyDescent="0.2">
      <c r="A14" s="14">
        <v>11</v>
      </c>
      <c r="B14" s="14" t="s">
        <v>333</v>
      </c>
      <c r="C14" s="14">
        <v>1</v>
      </c>
      <c r="D14" s="14">
        <f t="shared" si="4"/>
        <v>5.2500000000000012E-2</v>
      </c>
      <c r="E14" s="14">
        <f t="shared" si="0"/>
        <v>6.4999999999999997E-3</v>
      </c>
      <c r="F14" s="14">
        <v>2</v>
      </c>
      <c r="G14" s="14">
        <v>1</v>
      </c>
      <c r="H14" s="14">
        <f>INT(关键数值!$G$3*关键数值!$B$5*关卡产出!D14)</f>
        <v>131</v>
      </c>
      <c r="I14" s="14">
        <f t="shared" si="1"/>
        <v>86400</v>
      </c>
      <c r="J14" s="18">
        <f t="shared" ref="J14:P23" si="8">INDEX($AG$4:$AM$12,$F14,J$2)*$D14*24*6</f>
        <v>1134.0000000000005</v>
      </c>
      <c r="K14" s="18">
        <f t="shared" si="8"/>
        <v>75.600000000000023</v>
      </c>
      <c r="L14" s="18">
        <f t="shared" si="8"/>
        <v>0</v>
      </c>
      <c r="M14" s="18">
        <f t="shared" si="8"/>
        <v>0</v>
      </c>
      <c r="N14" s="18">
        <f t="shared" si="8"/>
        <v>0</v>
      </c>
      <c r="O14" s="18">
        <f t="shared" si="8"/>
        <v>0</v>
      </c>
      <c r="P14" s="18">
        <f t="shared" si="8"/>
        <v>0</v>
      </c>
      <c r="X14" s="14">
        <v>100</v>
      </c>
      <c r="Y14" s="14">
        <f t="shared" si="5"/>
        <v>0.94099999999999995</v>
      </c>
      <c r="Z14" s="14">
        <v>0.01</v>
      </c>
      <c r="AA14" s="14">
        <f t="shared" si="6"/>
        <v>35.682500000000019</v>
      </c>
      <c r="AB14" s="14">
        <f t="shared" si="7"/>
        <v>0</v>
      </c>
    </row>
    <row r="15" spans="1:39" ht="16.5" x14ac:dyDescent="0.2">
      <c r="A15" s="14">
        <v>12</v>
      </c>
      <c r="B15" s="14" t="s">
        <v>333</v>
      </c>
      <c r="C15" s="14">
        <v>1</v>
      </c>
      <c r="D15" s="14">
        <f t="shared" si="4"/>
        <v>5.9000000000000011E-2</v>
      </c>
      <c r="E15" s="14">
        <f t="shared" si="0"/>
        <v>6.4999999999999997E-3</v>
      </c>
      <c r="F15" s="14">
        <v>2</v>
      </c>
      <c r="G15" s="14">
        <v>2</v>
      </c>
      <c r="H15" s="14">
        <f>INT(关键数值!$G$3*关键数值!$B$5*关卡产出!D15)</f>
        <v>147</v>
      </c>
      <c r="I15" s="14">
        <f t="shared" si="1"/>
        <v>86400</v>
      </c>
      <c r="J15" s="18">
        <f t="shared" si="8"/>
        <v>1274.4000000000001</v>
      </c>
      <c r="K15" s="18">
        <f t="shared" si="8"/>
        <v>84.960000000000008</v>
      </c>
      <c r="L15" s="18">
        <f t="shared" si="8"/>
        <v>0</v>
      </c>
      <c r="M15" s="18">
        <f t="shared" si="8"/>
        <v>0</v>
      </c>
      <c r="N15" s="18">
        <f t="shared" si="8"/>
        <v>0</v>
      </c>
      <c r="O15" s="18">
        <f t="shared" si="8"/>
        <v>0</v>
      </c>
      <c r="P15" s="18">
        <f t="shared" si="8"/>
        <v>0</v>
      </c>
    </row>
    <row r="16" spans="1:39" ht="16.5" x14ac:dyDescent="0.2">
      <c r="A16" s="14">
        <v>13</v>
      </c>
      <c r="B16" s="14" t="s">
        <v>333</v>
      </c>
      <c r="C16" s="14">
        <v>1</v>
      </c>
      <c r="D16" s="14">
        <f t="shared" si="4"/>
        <v>6.5500000000000017E-2</v>
      </c>
      <c r="E16" s="14">
        <f t="shared" si="0"/>
        <v>6.4999999999999997E-3</v>
      </c>
      <c r="F16" s="14">
        <v>2</v>
      </c>
      <c r="G16" s="14">
        <v>3</v>
      </c>
      <c r="H16" s="14">
        <f>INT(关键数值!$G$3*关键数值!$B$5*关卡产出!D16)</f>
        <v>163</v>
      </c>
      <c r="I16" s="14">
        <f t="shared" si="1"/>
        <v>86400</v>
      </c>
      <c r="J16" s="18">
        <f t="shared" si="8"/>
        <v>1414.8000000000004</v>
      </c>
      <c r="K16" s="18">
        <f t="shared" si="8"/>
        <v>94.320000000000022</v>
      </c>
      <c r="L16" s="18">
        <f t="shared" si="8"/>
        <v>0</v>
      </c>
      <c r="M16" s="18">
        <f t="shared" si="8"/>
        <v>0</v>
      </c>
      <c r="N16" s="18">
        <f t="shared" si="8"/>
        <v>0</v>
      </c>
      <c r="O16" s="18">
        <f t="shared" si="8"/>
        <v>0</v>
      </c>
      <c r="P16" s="18">
        <f t="shared" si="8"/>
        <v>0</v>
      </c>
    </row>
    <row r="17" spans="1:16" ht="16.5" x14ac:dyDescent="0.2">
      <c r="A17" s="14">
        <v>14</v>
      </c>
      <c r="B17" s="14" t="s">
        <v>333</v>
      </c>
      <c r="C17" s="14">
        <v>1</v>
      </c>
      <c r="D17" s="14">
        <f t="shared" si="4"/>
        <v>7.2000000000000022E-2</v>
      </c>
      <c r="E17" s="14">
        <f t="shared" si="0"/>
        <v>6.4999999999999997E-3</v>
      </c>
      <c r="F17" s="14">
        <v>2</v>
      </c>
      <c r="G17" s="14">
        <v>4</v>
      </c>
      <c r="H17" s="14">
        <f>INT(关键数值!$G$3*关键数值!$B$5*关卡产出!D17)</f>
        <v>180</v>
      </c>
      <c r="I17" s="14">
        <f t="shared" si="1"/>
        <v>86400</v>
      </c>
      <c r="J17" s="18">
        <f t="shared" si="8"/>
        <v>1555.2000000000003</v>
      </c>
      <c r="K17" s="18">
        <f t="shared" si="8"/>
        <v>103.68000000000004</v>
      </c>
      <c r="L17" s="18">
        <f t="shared" si="8"/>
        <v>0</v>
      </c>
      <c r="M17" s="18">
        <f t="shared" si="8"/>
        <v>0</v>
      </c>
      <c r="N17" s="18">
        <f t="shared" si="8"/>
        <v>0</v>
      </c>
      <c r="O17" s="18">
        <f t="shared" si="8"/>
        <v>0</v>
      </c>
      <c r="P17" s="18">
        <f t="shared" si="8"/>
        <v>0</v>
      </c>
    </row>
    <row r="18" spans="1:16" ht="16.5" x14ac:dyDescent="0.2">
      <c r="A18" s="14">
        <v>15</v>
      </c>
      <c r="B18" s="14" t="s">
        <v>333</v>
      </c>
      <c r="C18" s="14">
        <v>1</v>
      </c>
      <c r="D18" s="14">
        <f t="shared" si="4"/>
        <v>7.8500000000000028E-2</v>
      </c>
      <c r="E18" s="14">
        <f t="shared" si="0"/>
        <v>6.4999999999999997E-3</v>
      </c>
      <c r="F18" s="14">
        <v>2</v>
      </c>
      <c r="G18" s="14">
        <v>5</v>
      </c>
      <c r="H18" s="14">
        <f>INT(关键数值!$G$3*关键数值!$B$5*关卡产出!D18)</f>
        <v>196</v>
      </c>
      <c r="I18" s="14">
        <f t="shared" si="1"/>
        <v>86400</v>
      </c>
      <c r="J18" s="18">
        <f t="shared" si="8"/>
        <v>1695.6000000000004</v>
      </c>
      <c r="K18" s="18">
        <f t="shared" si="8"/>
        <v>113.04000000000005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</row>
    <row r="19" spans="1:16" ht="16.5" x14ac:dyDescent="0.2">
      <c r="A19" s="14">
        <v>16</v>
      </c>
      <c r="B19" s="14" t="s">
        <v>326</v>
      </c>
      <c r="C19" s="14">
        <v>1</v>
      </c>
      <c r="D19" s="14">
        <f t="shared" si="4"/>
        <v>8.5000000000000034E-2</v>
      </c>
      <c r="E19" s="14">
        <f t="shared" si="0"/>
        <v>6.4999999999999997E-3</v>
      </c>
      <c r="F19" s="14">
        <v>2</v>
      </c>
      <c r="G19" s="14">
        <v>6</v>
      </c>
      <c r="H19" s="14">
        <f>INT(关键数值!$G$3*关键数值!$B$5*关卡产出!D19)</f>
        <v>212</v>
      </c>
      <c r="I19" s="14">
        <f t="shared" si="1"/>
        <v>86400</v>
      </c>
      <c r="J19" s="18">
        <f t="shared" si="8"/>
        <v>1836.0000000000007</v>
      </c>
      <c r="K19" s="18">
        <f t="shared" si="8"/>
        <v>122.40000000000003</v>
      </c>
      <c r="L19" s="18">
        <f t="shared" si="8"/>
        <v>0</v>
      </c>
      <c r="M19" s="18">
        <f t="shared" si="8"/>
        <v>0</v>
      </c>
      <c r="N19" s="18">
        <f t="shared" si="8"/>
        <v>0</v>
      </c>
      <c r="O19" s="18">
        <f t="shared" si="8"/>
        <v>0</v>
      </c>
      <c r="P19" s="18">
        <f t="shared" si="8"/>
        <v>0</v>
      </c>
    </row>
    <row r="20" spans="1:16" ht="16.5" x14ac:dyDescent="0.2">
      <c r="A20" s="14">
        <v>17</v>
      </c>
      <c r="B20" s="14" t="s">
        <v>326</v>
      </c>
      <c r="C20" s="14">
        <v>1</v>
      </c>
      <c r="D20" s="14">
        <f t="shared" si="4"/>
        <v>9.150000000000004E-2</v>
      </c>
      <c r="E20" s="14">
        <f t="shared" si="0"/>
        <v>6.4999999999999997E-3</v>
      </c>
      <c r="F20" s="14">
        <v>2</v>
      </c>
      <c r="G20" s="14">
        <v>7</v>
      </c>
      <c r="H20" s="14">
        <f>INT(关键数值!$G$3*关键数值!$B$5*关卡产出!D20)</f>
        <v>228</v>
      </c>
      <c r="I20" s="14">
        <f t="shared" si="1"/>
        <v>86400</v>
      </c>
      <c r="J20" s="18">
        <f t="shared" si="8"/>
        <v>1976.400000000001</v>
      </c>
      <c r="K20" s="18">
        <f t="shared" si="8"/>
        <v>131.76000000000005</v>
      </c>
      <c r="L20" s="18">
        <f t="shared" si="8"/>
        <v>0</v>
      </c>
      <c r="M20" s="18">
        <f t="shared" si="8"/>
        <v>0</v>
      </c>
      <c r="N20" s="18">
        <f t="shared" si="8"/>
        <v>0</v>
      </c>
      <c r="O20" s="18">
        <f t="shared" si="8"/>
        <v>0</v>
      </c>
      <c r="P20" s="18">
        <f t="shared" si="8"/>
        <v>0</v>
      </c>
    </row>
    <row r="21" spans="1:16" ht="16.5" x14ac:dyDescent="0.2">
      <c r="A21" s="14">
        <v>18</v>
      </c>
      <c r="B21" s="14" t="s">
        <v>326</v>
      </c>
      <c r="C21" s="14">
        <v>1</v>
      </c>
      <c r="D21" s="14">
        <f t="shared" si="4"/>
        <v>9.8000000000000045E-2</v>
      </c>
      <c r="E21" s="14">
        <f t="shared" si="0"/>
        <v>6.4999999999999997E-3</v>
      </c>
      <c r="F21" s="14">
        <v>2</v>
      </c>
      <c r="G21" s="14">
        <v>8</v>
      </c>
      <c r="H21" s="14">
        <f>INT(关键数值!$G$3*关键数值!$B$5*关卡产出!D21)</f>
        <v>245</v>
      </c>
      <c r="I21" s="14">
        <f t="shared" si="1"/>
        <v>86400</v>
      </c>
      <c r="J21" s="18">
        <f t="shared" si="8"/>
        <v>2116.8000000000011</v>
      </c>
      <c r="K21" s="18">
        <f t="shared" si="8"/>
        <v>141.12000000000006</v>
      </c>
      <c r="L21" s="18">
        <f t="shared" si="8"/>
        <v>0</v>
      </c>
      <c r="M21" s="18">
        <f t="shared" si="8"/>
        <v>0</v>
      </c>
      <c r="N21" s="18">
        <f t="shared" si="8"/>
        <v>0</v>
      </c>
      <c r="O21" s="18">
        <f t="shared" si="8"/>
        <v>0</v>
      </c>
      <c r="P21" s="18">
        <f t="shared" si="8"/>
        <v>0</v>
      </c>
    </row>
    <row r="22" spans="1:16" ht="16.5" x14ac:dyDescent="0.2">
      <c r="A22" s="14">
        <v>19</v>
      </c>
      <c r="B22" s="14" t="s">
        <v>326</v>
      </c>
      <c r="C22" s="14">
        <v>1</v>
      </c>
      <c r="D22" s="14">
        <f t="shared" si="4"/>
        <v>0.10450000000000005</v>
      </c>
      <c r="E22" s="14">
        <f t="shared" si="0"/>
        <v>6.4999999999999997E-3</v>
      </c>
      <c r="F22" s="14">
        <v>2</v>
      </c>
      <c r="G22" s="14">
        <v>9</v>
      </c>
      <c r="H22" s="14">
        <f>INT(关键数值!$G$3*关键数值!$B$5*关卡产出!D22)</f>
        <v>261</v>
      </c>
      <c r="I22" s="14">
        <f t="shared" si="1"/>
        <v>86400</v>
      </c>
      <c r="J22" s="18">
        <f t="shared" si="8"/>
        <v>2257.2000000000007</v>
      </c>
      <c r="K22" s="18">
        <f t="shared" si="8"/>
        <v>150.48000000000008</v>
      </c>
      <c r="L22" s="18">
        <f t="shared" si="8"/>
        <v>0</v>
      </c>
      <c r="M22" s="18">
        <f t="shared" si="8"/>
        <v>0</v>
      </c>
      <c r="N22" s="18">
        <f t="shared" si="8"/>
        <v>0</v>
      </c>
      <c r="O22" s="18">
        <f t="shared" si="8"/>
        <v>0</v>
      </c>
      <c r="P22" s="18">
        <f t="shared" si="8"/>
        <v>0</v>
      </c>
    </row>
    <row r="23" spans="1:16" ht="16.5" x14ac:dyDescent="0.2">
      <c r="A23" s="14">
        <v>20</v>
      </c>
      <c r="B23" s="14" t="s">
        <v>326</v>
      </c>
      <c r="C23" s="14">
        <v>2</v>
      </c>
      <c r="D23" s="14">
        <f t="shared" si="4"/>
        <v>0.11100000000000006</v>
      </c>
      <c r="E23" s="14">
        <f t="shared" si="0"/>
        <v>1.2999999999999999E-2</v>
      </c>
      <c r="F23" s="14">
        <v>2</v>
      </c>
      <c r="G23" s="14">
        <v>10</v>
      </c>
      <c r="H23" s="14">
        <f>INT(关键数值!$G$3*关键数值!$B$5*关卡产出!D23)</f>
        <v>277</v>
      </c>
      <c r="I23" s="14">
        <f t="shared" si="1"/>
        <v>86400</v>
      </c>
      <c r="J23" s="18">
        <f t="shared" si="8"/>
        <v>2397.6000000000013</v>
      </c>
      <c r="K23" s="18">
        <f t="shared" si="8"/>
        <v>159.84000000000009</v>
      </c>
      <c r="L23" s="18">
        <f t="shared" si="8"/>
        <v>0</v>
      </c>
      <c r="M23" s="18">
        <f t="shared" si="8"/>
        <v>0</v>
      </c>
      <c r="N23" s="18">
        <f t="shared" si="8"/>
        <v>0</v>
      </c>
      <c r="O23" s="18">
        <f t="shared" si="8"/>
        <v>0</v>
      </c>
      <c r="P23" s="18">
        <f t="shared" si="8"/>
        <v>0</v>
      </c>
    </row>
    <row r="24" spans="1:16" ht="16.5" x14ac:dyDescent="0.2">
      <c r="A24" s="14">
        <v>21</v>
      </c>
      <c r="B24" s="14" t="s">
        <v>326</v>
      </c>
      <c r="C24" s="14">
        <v>2</v>
      </c>
      <c r="D24" s="14">
        <f t="shared" si="4"/>
        <v>0.12400000000000005</v>
      </c>
      <c r="E24" s="14">
        <f t="shared" si="0"/>
        <v>1.2999999999999999E-2</v>
      </c>
      <c r="F24" s="14">
        <v>3</v>
      </c>
      <c r="G24" s="14">
        <v>1</v>
      </c>
      <c r="H24" s="14">
        <f>INT(关键数值!$G$3*关键数值!$B$5*关卡产出!D24)</f>
        <v>310</v>
      </c>
      <c r="I24" s="14">
        <f t="shared" si="1"/>
        <v>100800</v>
      </c>
      <c r="J24" s="18">
        <f t="shared" ref="J24:P33" si="9">INDEX($AG$4:$AM$12,$F24,J$2)*$D24*24*6</f>
        <v>3571.2000000000016</v>
      </c>
      <c r="K24" s="18">
        <f t="shared" si="9"/>
        <v>357.12000000000018</v>
      </c>
      <c r="L24" s="18">
        <f t="shared" si="9"/>
        <v>0</v>
      </c>
      <c r="M24" s="18">
        <f t="shared" si="9"/>
        <v>0</v>
      </c>
      <c r="N24" s="18">
        <f t="shared" si="9"/>
        <v>0</v>
      </c>
      <c r="O24" s="18">
        <f t="shared" si="9"/>
        <v>0</v>
      </c>
      <c r="P24" s="18">
        <f t="shared" si="9"/>
        <v>0</v>
      </c>
    </row>
    <row r="25" spans="1:16" ht="16.5" x14ac:dyDescent="0.2">
      <c r="A25" s="14">
        <v>22</v>
      </c>
      <c r="B25" s="14" t="s">
        <v>326</v>
      </c>
      <c r="C25" s="14">
        <v>2</v>
      </c>
      <c r="D25" s="14">
        <f t="shared" si="4"/>
        <v>0.13700000000000007</v>
      </c>
      <c r="E25" s="14">
        <f t="shared" si="0"/>
        <v>1.2999999999999999E-2</v>
      </c>
      <c r="F25" s="14">
        <v>3</v>
      </c>
      <c r="G25" s="14">
        <v>2</v>
      </c>
      <c r="H25" s="14">
        <f>INT(关键数值!$G$3*关键数值!$B$5*关卡产出!D25)</f>
        <v>342</v>
      </c>
      <c r="I25" s="14">
        <f t="shared" si="1"/>
        <v>100800</v>
      </c>
      <c r="J25" s="18">
        <f t="shared" si="9"/>
        <v>3945.6000000000022</v>
      </c>
      <c r="K25" s="18">
        <f t="shared" si="9"/>
        <v>394.56000000000012</v>
      </c>
      <c r="L25" s="18">
        <f t="shared" si="9"/>
        <v>0</v>
      </c>
      <c r="M25" s="18">
        <f t="shared" si="9"/>
        <v>0</v>
      </c>
      <c r="N25" s="18">
        <f t="shared" si="9"/>
        <v>0</v>
      </c>
      <c r="O25" s="18">
        <f t="shared" si="9"/>
        <v>0</v>
      </c>
      <c r="P25" s="18">
        <f t="shared" si="9"/>
        <v>0</v>
      </c>
    </row>
    <row r="26" spans="1:16" ht="16.5" x14ac:dyDescent="0.2">
      <c r="A26" s="14">
        <v>23</v>
      </c>
      <c r="B26" s="14" t="s">
        <v>326</v>
      </c>
      <c r="C26" s="14">
        <v>2</v>
      </c>
      <c r="D26" s="14">
        <f t="shared" si="4"/>
        <v>0.15000000000000008</v>
      </c>
      <c r="E26" s="14">
        <f t="shared" si="0"/>
        <v>1.2999999999999999E-2</v>
      </c>
      <c r="F26" s="14">
        <v>3</v>
      </c>
      <c r="G26" s="14">
        <v>3</v>
      </c>
      <c r="H26" s="14">
        <f>INT(关键数值!$G$3*关键数值!$B$5*关卡产出!D26)</f>
        <v>375</v>
      </c>
      <c r="I26" s="14">
        <f t="shared" si="1"/>
        <v>100800</v>
      </c>
      <c r="J26" s="18">
        <f t="shared" si="9"/>
        <v>4320.0000000000018</v>
      </c>
      <c r="K26" s="18">
        <f t="shared" si="9"/>
        <v>432.00000000000023</v>
      </c>
      <c r="L26" s="18">
        <f t="shared" si="9"/>
        <v>0</v>
      </c>
      <c r="M26" s="18">
        <f t="shared" si="9"/>
        <v>0</v>
      </c>
      <c r="N26" s="18">
        <f t="shared" si="9"/>
        <v>0</v>
      </c>
      <c r="O26" s="18">
        <f t="shared" si="9"/>
        <v>0</v>
      </c>
      <c r="P26" s="18">
        <f t="shared" si="9"/>
        <v>0</v>
      </c>
    </row>
    <row r="27" spans="1:16" ht="16.5" x14ac:dyDescent="0.2">
      <c r="A27" s="14">
        <v>24</v>
      </c>
      <c r="B27" s="14" t="s">
        <v>326</v>
      </c>
      <c r="C27" s="14">
        <v>2</v>
      </c>
      <c r="D27" s="14">
        <f t="shared" si="4"/>
        <v>0.16300000000000009</v>
      </c>
      <c r="E27" s="14">
        <f t="shared" si="0"/>
        <v>1.2999999999999999E-2</v>
      </c>
      <c r="F27" s="14">
        <v>3</v>
      </c>
      <c r="G27" s="14">
        <v>4</v>
      </c>
      <c r="H27" s="14">
        <f>INT(关键数值!$G$3*关键数值!$B$5*关卡产出!D27)</f>
        <v>407</v>
      </c>
      <c r="I27" s="14">
        <f t="shared" si="1"/>
        <v>100800</v>
      </c>
      <c r="J27" s="18">
        <f t="shared" si="9"/>
        <v>4694.4000000000015</v>
      </c>
      <c r="K27" s="18">
        <f t="shared" si="9"/>
        <v>469.44000000000023</v>
      </c>
      <c r="L27" s="18">
        <f t="shared" si="9"/>
        <v>0</v>
      </c>
      <c r="M27" s="18">
        <f t="shared" si="9"/>
        <v>0</v>
      </c>
      <c r="N27" s="18">
        <f t="shared" si="9"/>
        <v>0</v>
      </c>
      <c r="O27" s="18">
        <f t="shared" si="9"/>
        <v>0</v>
      </c>
      <c r="P27" s="18">
        <f t="shared" si="9"/>
        <v>0</v>
      </c>
    </row>
    <row r="28" spans="1:16" ht="16.5" x14ac:dyDescent="0.2">
      <c r="A28" s="14">
        <v>25</v>
      </c>
      <c r="B28" s="14" t="s">
        <v>326</v>
      </c>
      <c r="C28" s="14">
        <v>3</v>
      </c>
      <c r="D28" s="14">
        <f t="shared" si="4"/>
        <v>0.1760000000000001</v>
      </c>
      <c r="E28" s="14">
        <f t="shared" si="0"/>
        <v>1.2999999999999999E-2</v>
      </c>
      <c r="F28" s="14">
        <v>3</v>
      </c>
      <c r="G28" s="14">
        <v>5</v>
      </c>
      <c r="H28" s="14">
        <f>INT(关键数值!$G$3*关键数值!$B$5*关卡产出!D28)</f>
        <v>440</v>
      </c>
      <c r="I28" s="14">
        <f t="shared" si="1"/>
        <v>100800</v>
      </c>
      <c r="J28" s="18">
        <f t="shared" si="9"/>
        <v>5068.8000000000029</v>
      </c>
      <c r="K28" s="18">
        <f t="shared" si="9"/>
        <v>506.88000000000028</v>
      </c>
      <c r="L28" s="18">
        <f t="shared" si="9"/>
        <v>0</v>
      </c>
      <c r="M28" s="18">
        <f t="shared" si="9"/>
        <v>0</v>
      </c>
      <c r="N28" s="18">
        <f t="shared" si="9"/>
        <v>0</v>
      </c>
      <c r="O28" s="18">
        <f t="shared" si="9"/>
        <v>0</v>
      </c>
      <c r="P28" s="18">
        <f t="shared" si="9"/>
        <v>0</v>
      </c>
    </row>
    <row r="29" spans="1:16" ht="16.5" x14ac:dyDescent="0.2">
      <c r="A29" s="14">
        <v>26</v>
      </c>
      <c r="B29" s="14" t="s">
        <v>326</v>
      </c>
      <c r="C29" s="14">
        <v>3</v>
      </c>
      <c r="D29" s="14">
        <f t="shared" si="4"/>
        <v>0.18900000000000011</v>
      </c>
      <c r="E29" s="14">
        <f t="shared" si="0"/>
        <v>1.2999999999999999E-2</v>
      </c>
      <c r="F29" s="14">
        <v>3</v>
      </c>
      <c r="G29" s="14">
        <v>6</v>
      </c>
      <c r="H29" s="14">
        <f>INT(关键数值!$G$3*关键数值!$B$5*关卡产出!D29)</f>
        <v>472</v>
      </c>
      <c r="I29" s="14">
        <f t="shared" si="1"/>
        <v>100800</v>
      </c>
      <c r="J29" s="18">
        <f t="shared" si="9"/>
        <v>5443.2000000000035</v>
      </c>
      <c r="K29" s="18">
        <f t="shared" si="9"/>
        <v>544.32000000000039</v>
      </c>
      <c r="L29" s="18">
        <f t="shared" si="9"/>
        <v>0</v>
      </c>
      <c r="M29" s="18">
        <f t="shared" si="9"/>
        <v>0</v>
      </c>
      <c r="N29" s="18">
        <f t="shared" si="9"/>
        <v>0</v>
      </c>
      <c r="O29" s="18">
        <f t="shared" si="9"/>
        <v>0</v>
      </c>
      <c r="P29" s="18">
        <f t="shared" si="9"/>
        <v>0</v>
      </c>
    </row>
    <row r="30" spans="1:16" ht="16.5" x14ac:dyDescent="0.2">
      <c r="A30" s="14">
        <v>27</v>
      </c>
      <c r="B30" s="14" t="s">
        <v>326</v>
      </c>
      <c r="C30" s="14">
        <v>3</v>
      </c>
      <c r="D30" s="14">
        <f t="shared" si="4"/>
        <v>0.20200000000000012</v>
      </c>
      <c r="E30" s="14">
        <f t="shared" si="0"/>
        <v>1.2999999999999999E-2</v>
      </c>
      <c r="F30" s="14">
        <v>3</v>
      </c>
      <c r="G30" s="14">
        <v>7</v>
      </c>
      <c r="H30" s="14">
        <f>INT(关键数值!$G$3*关键数值!$B$5*关卡产出!D30)</f>
        <v>505</v>
      </c>
      <c r="I30" s="14">
        <f t="shared" si="1"/>
        <v>100800</v>
      </c>
      <c r="J30" s="18">
        <f t="shared" si="9"/>
        <v>5817.600000000004</v>
      </c>
      <c r="K30" s="18">
        <f t="shared" si="9"/>
        <v>581.76000000000045</v>
      </c>
      <c r="L30" s="18">
        <f t="shared" si="9"/>
        <v>0</v>
      </c>
      <c r="M30" s="18">
        <f t="shared" si="9"/>
        <v>0</v>
      </c>
      <c r="N30" s="18">
        <f t="shared" si="9"/>
        <v>0</v>
      </c>
      <c r="O30" s="18">
        <f t="shared" si="9"/>
        <v>0</v>
      </c>
      <c r="P30" s="18">
        <f t="shared" si="9"/>
        <v>0</v>
      </c>
    </row>
    <row r="31" spans="1:16" ht="16.5" x14ac:dyDescent="0.2">
      <c r="A31" s="14">
        <v>28</v>
      </c>
      <c r="B31" s="14" t="s">
        <v>326</v>
      </c>
      <c r="C31" s="14">
        <v>3</v>
      </c>
      <c r="D31" s="14">
        <f t="shared" si="4"/>
        <v>0.21500000000000014</v>
      </c>
      <c r="E31" s="14">
        <f t="shared" si="0"/>
        <v>1.2999999999999999E-2</v>
      </c>
      <c r="F31" s="14">
        <v>3</v>
      </c>
      <c r="G31" s="14">
        <v>8</v>
      </c>
      <c r="H31" s="14">
        <f>INT(关键数值!$G$3*关键数值!$B$5*关卡产出!D31)</f>
        <v>537</v>
      </c>
      <c r="I31" s="14">
        <f t="shared" si="1"/>
        <v>100800</v>
      </c>
      <c r="J31" s="18">
        <f t="shared" si="9"/>
        <v>6192.0000000000036</v>
      </c>
      <c r="K31" s="18">
        <f t="shared" si="9"/>
        <v>619.20000000000039</v>
      </c>
      <c r="L31" s="18">
        <f t="shared" si="9"/>
        <v>0</v>
      </c>
      <c r="M31" s="18">
        <f t="shared" si="9"/>
        <v>0</v>
      </c>
      <c r="N31" s="18">
        <f t="shared" si="9"/>
        <v>0</v>
      </c>
      <c r="O31" s="18">
        <f t="shared" si="9"/>
        <v>0</v>
      </c>
      <c r="P31" s="18">
        <f t="shared" si="9"/>
        <v>0</v>
      </c>
    </row>
    <row r="32" spans="1:16" ht="16.5" x14ac:dyDescent="0.2">
      <c r="A32" s="14">
        <v>29</v>
      </c>
      <c r="B32" s="14" t="s">
        <v>326</v>
      </c>
      <c r="C32" s="14">
        <v>3</v>
      </c>
      <c r="D32" s="14">
        <f t="shared" si="4"/>
        <v>0.22800000000000015</v>
      </c>
      <c r="E32" s="14">
        <f t="shared" si="0"/>
        <v>1.2999999999999999E-2</v>
      </c>
      <c r="F32" s="14">
        <v>3</v>
      </c>
      <c r="G32" s="14">
        <v>9</v>
      </c>
      <c r="H32" s="14">
        <f>INT(关键数值!$G$3*关键数值!$B$5*关卡产出!D32)</f>
        <v>570</v>
      </c>
      <c r="I32" s="14">
        <f t="shared" si="1"/>
        <v>100800</v>
      </c>
      <c r="J32" s="18">
        <f t="shared" si="9"/>
        <v>6566.4000000000051</v>
      </c>
      <c r="K32" s="18">
        <f t="shared" si="9"/>
        <v>656.64000000000055</v>
      </c>
      <c r="L32" s="18">
        <f t="shared" si="9"/>
        <v>0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</row>
    <row r="33" spans="1:16" ht="16.5" x14ac:dyDescent="0.2">
      <c r="A33" s="14">
        <v>30</v>
      </c>
      <c r="B33" s="14" t="s">
        <v>326</v>
      </c>
      <c r="C33" s="14">
        <v>4</v>
      </c>
      <c r="D33" s="14">
        <f t="shared" si="4"/>
        <v>0.24100000000000016</v>
      </c>
      <c r="E33" s="14">
        <f t="shared" si="0"/>
        <v>0.01</v>
      </c>
      <c r="F33" s="14">
        <v>3</v>
      </c>
      <c r="G33" s="14">
        <v>10</v>
      </c>
      <c r="H33" s="14">
        <f>INT(关键数值!$G$3*关键数值!$B$5*关卡产出!D33)</f>
        <v>602</v>
      </c>
      <c r="I33" s="14">
        <f t="shared" si="1"/>
        <v>100800</v>
      </c>
      <c r="J33" s="18">
        <f t="shared" si="9"/>
        <v>6940.8000000000038</v>
      </c>
      <c r="K33" s="18">
        <f t="shared" si="9"/>
        <v>694.08000000000038</v>
      </c>
      <c r="L33" s="18">
        <f t="shared" si="9"/>
        <v>0</v>
      </c>
      <c r="M33" s="18">
        <f t="shared" si="9"/>
        <v>0</v>
      </c>
      <c r="N33" s="18">
        <f t="shared" si="9"/>
        <v>0</v>
      </c>
      <c r="O33" s="18">
        <f t="shared" si="9"/>
        <v>0</v>
      </c>
      <c r="P33" s="18">
        <f t="shared" si="9"/>
        <v>0</v>
      </c>
    </row>
    <row r="34" spans="1:16" ht="16.5" x14ac:dyDescent="0.2">
      <c r="A34" s="14">
        <v>31</v>
      </c>
      <c r="B34" s="14" t="s">
        <v>327</v>
      </c>
      <c r="C34" s="14">
        <v>4</v>
      </c>
      <c r="D34" s="14">
        <f t="shared" si="4"/>
        <v>0.25100000000000017</v>
      </c>
      <c r="E34" s="14">
        <f t="shared" si="0"/>
        <v>0.01</v>
      </c>
      <c r="F34" s="14">
        <v>4</v>
      </c>
      <c r="G34" s="14">
        <v>1</v>
      </c>
      <c r="H34" s="14">
        <f>INT(关键数值!$G$3*关键数值!$B$5*关卡产出!D34)</f>
        <v>627</v>
      </c>
      <c r="I34" s="14">
        <f t="shared" si="1"/>
        <v>115200</v>
      </c>
      <c r="J34" s="18">
        <f t="shared" ref="J34:P43" si="10">INDEX($AG$4:$AM$12,$F34,J$2)*$D34*24*6</f>
        <v>9036.0000000000055</v>
      </c>
      <c r="K34" s="18">
        <f t="shared" si="10"/>
        <v>0</v>
      </c>
      <c r="L34" s="18">
        <f t="shared" si="10"/>
        <v>180.72000000000011</v>
      </c>
      <c r="M34" s="18">
        <f t="shared" si="10"/>
        <v>0</v>
      </c>
      <c r="N34" s="18">
        <f t="shared" si="10"/>
        <v>36.144000000000027</v>
      </c>
      <c r="O34" s="18">
        <f t="shared" si="10"/>
        <v>0</v>
      </c>
      <c r="P34" s="18">
        <f t="shared" si="10"/>
        <v>0</v>
      </c>
    </row>
    <row r="35" spans="1:16" ht="16.5" x14ac:dyDescent="0.2">
      <c r="A35" s="14">
        <v>32</v>
      </c>
      <c r="B35" s="14" t="s">
        <v>327</v>
      </c>
      <c r="C35" s="14">
        <v>4</v>
      </c>
      <c r="D35" s="14">
        <f t="shared" si="4"/>
        <v>0.26100000000000018</v>
      </c>
      <c r="E35" s="14">
        <f t="shared" si="0"/>
        <v>0.01</v>
      </c>
      <c r="F35" s="14">
        <v>4</v>
      </c>
      <c r="G35" s="14">
        <v>2</v>
      </c>
      <c r="H35" s="14">
        <f>INT(关键数值!$G$3*关键数值!$B$5*关卡产出!D35)</f>
        <v>652</v>
      </c>
      <c r="I35" s="14">
        <f t="shared" si="1"/>
        <v>115200</v>
      </c>
      <c r="J35" s="18">
        <f t="shared" si="10"/>
        <v>9396.0000000000055</v>
      </c>
      <c r="K35" s="18">
        <f t="shared" si="10"/>
        <v>0</v>
      </c>
      <c r="L35" s="18">
        <f t="shared" si="10"/>
        <v>187.92000000000013</v>
      </c>
      <c r="M35" s="18">
        <f t="shared" si="10"/>
        <v>0</v>
      </c>
      <c r="N35" s="18">
        <f t="shared" si="10"/>
        <v>37.584000000000032</v>
      </c>
      <c r="O35" s="18">
        <f t="shared" si="10"/>
        <v>0</v>
      </c>
      <c r="P35" s="18">
        <f t="shared" si="10"/>
        <v>0</v>
      </c>
    </row>
    <row r="36" spans="1:16" ht="16.5" x14ac:dyDescent="0.2">
      <c r="A36" s="14">
        <v>33</v>
      </c>
      <c r="B36" s="14" t="s">
        <v>327</v>
      </c>
      <c r="C36" s="14">
        <v>4</v>
      </c>
      <c r="D36" s="14">
        <f t="shared" si="4"/>
        <v>0.27100000000000019</v>
      </c>
      <c r="E36" s="14">
        <f t="shared" ref="E36:E67" si="11">INDEX($Z$4:$Z$14,MATCH(A36,$X$4:$X$14,1))</f>
        <v>0.01</v>
      </c>
      <c r="F36" s="14">
        <v>4</v>
      </c>
      <c r="G36" s="14">
        <v>3</v>
      </c>
      <c r="H36" s="14">
        <f>INT(关键数值!$G$3*关键数值!$B$5*关卡产出!D36)</f>
        <v>677</v>
      </c>
      <c r="I36" s="14">
        <f t="shared" ref="I36:I67" si="12">INDEX($AF$4:$AF$12,F36)*24*60</f>
        <v>115200</v>
      </c>
      <c r="J36" s="18">
        <f t="shared" si="10"/>
        <v>9756.0000000000055</v>
      </c>
      <c r="K36" s="18">
        <f t="shared" si="10"/>
        <v>0</v>
      </c>
      <c r="L36" s="18">
        <f t="shared" si="10"/>
        <v>195.12000000000015</v>
      </c>
      <c r="M36" s="18">
        <f t="shared" si="10"/>
        <v>0</v>
      </c>
      <c r="N36" s="18">
        <f t="shared" si="10"/>
        <v>39.024000000000029</v>
      </c>
      <c r="O36" s="18">
        <f t="shared" si="10"/>
        <v>0</v>
      </c>
      <c r="P36" s="18">
        <f t="shared" si="10"/>
        <v>0</v>
      </c>
    </row>
    <row r="37" spans="1:16" ht="16.5" x14ac:dyDescent="0.2">
      <c r="A37" s="14">
        <v>34</v>
      </c>
      <c r="B37" s="14" t="s">
        <v>327</v>
      </c>
      <c r="C37" s="14">
        <v>4</v>
      </c>
      <c r="D37" s="14">
        <f t="shared" si="4"/>
        <v>0.28100000000000019</v>
      </c>
      <c r="E37" s="14">
        <f t="shared" si="11"/>
        <v>0.01</v>
      </c>
      <c r="F37" s="14">
        <v>4</v>
      </c>
      <c r="G37" s="14">
        <v>4</v>
      </c>
      <c r="H37" s="14">
        <f>INT(关键数值!$G$3*关键数值!$B$5*关卡产出!D37)</f>
        <v>702</v>
      </c>
      <c r="I37" s="14">
        <f t="shared" si="12"/>
        <v>115200</v>
      </c>
      <c r="J37" s="18">
        <f t="shared" si="10"/>
        <v>10116.000000000005</v>
      </c>
      <c r="K37" s="18">
        <f t="shared" si="10"/>
        <v>0</v>
      </c>
      <c r="L37" s="18">
        <f t="shared" si="10"/>
        <v>202.32000000000011</v>
      </c>
      <c r="M37" s="18">
        <f t="shared" si="10"/>
        <v>0</v>
      </c>
      <c r="N37" s="18">
        <f t="shared" si="10"/>
        <v>40.464000000000027</v>
      </c>
      <c r="O37" s="18">
        <f t="shared" si="10"/>
        <v>0</v>
      </c>
      <c r="P37" s="18">
        <f t="shared" si="10"/>
        <v>0</v>
      </c>
    </row>
    <row r="38" spans="1:16" ht="16.5" x14ac:dyDescent="0.2">
      <c r="A38" s="14">
        <v>35</v>
      </c>
      <c r="B38" s="14" t="s">
        <v>327</v>
      </c>
      <c r="C38" s="14">
        <v>5</v>
      </c>
      <c r="D38" s="14">
        <f t="shared" si="4"/>
        <v>0.2910000000000002</v>
      </c>
      <c r="E38" s="14">
        <f t="shared" si="11"/>
        <v>0.01</v>
      </c>
      <c r="F38" s="14">
        <v>4</v>
      </c>
      <c r="G38" s="14">
        <v>5</v>
      </c>
      <c r="H38" s="14">
        <f>INT(关键数值!$G$3*关键数值!$B$5*关卡产出!D38)</f>
        <v>727</v>
      </c>
      <c r="I38" s="14">
        <f t="shared" si="12"/>
        <v>115200</v>
      </c>
      <c r="J38" s="18">
        <f t="shared" si="10"/>
        <v>10476.000000000007</v>
      </c>
      <c r="K38" s="18">
        <f t="shared" si="10"/>
        <v>0</v>
      </c>
      <c r="L38" s="18">
        <f t="shared" si="10"/>
        <v>209.52000000000015</v>
      </c>
      <c r="M38" s="18">
        <f t="shared" si="10"/>
        <v>0</v>
      </c>
      <c r="N38" s="18">
        <f t="shared" si="10"/>
        <v>41.904000000000032</v>
      </c>
      <c r="O38" s="18">
        <f t="shared" si="10"/>
        <v>0</v>
      </c>
      <c r="P38" s="18">
        <f t="shared" si="10"/>
        <v>0</v>
      </c>
    </row>
    <row r="39" spans="1:16" ht="16.5" x14ac:dyDescent="0.2">
      <c r="A39" s="14">
        <v>36</v>
      </c>
      <c r="B39" s="14" t="s">
        <v>327</v>
      </c>
      <c r="C39" s="14">
        <v>5</v>
      </c>
      <c r="D39" s="14">
        <f t="shared" si="4"/>
        <v>0.30100000000000021</v>
      </c>
      <c r="E39" s="14">
        <f t="shared" si="11"/>
        <v>0.01</v>
      </c>
      <c r="F39" s="14">
        <v>4</v>
      </c>
      <c r="G39" s="14">
        <v>6</v>
      </c>
      <c r="H39" s="14">
        <f>INT(关键数值!$G$3*关键数值!$B$5*关卡产出!D39)</f>
        <v>752</v>
      </c>
      <c r="I39" s="14">
        <f t="shared" si="12"/>
        <v>115200</v>
      </c>
      <c r="J39" s="18">
        <f t="shared" si="10"/>
        <v>10836.000000000007</v>
      </c>
      <c r="K39" s="18">
        <f t="shared" si="10"/>
        <v>0</v>
      </c>
      <c r="L39" s="18">
        <f t="shared" si="10"/>
        <v>216.72000000000014</v>
      </c>
      <c r="M39" s="18">
        <f t="shared" si="10"/>
        <v>0</v>
      </c>
      <c r="N39" s="18">
        <f t="shared" si="10"/>
        <v>43.344000000000037</v>
      </c>
      <c r="O39" s="18">
        <f t="shared" si="10"/>
        <v>0</v>
      </c>
      <c r="P39" s="18">
        <f t="shared" si="10"/>
        <v>0</v>
      </c>
    </row>
    <row r="40" spans="1:16" ht="16.5" x14ac:dyDescent="0.2">
      <c r="A40" s="14">
        <v>37</v>
      </c>
      <c r="B40" s="14" t="s">
        <v>327</v>
      </c>
      <c r="C40" s="14">
        <v>5</v>
      </c>
      <c r="D40" s="14">
        <f t="shared" si="4"/>
        <v>0.31100000000000022</v>
      </c>
      <c r="E40" s="14">
        <f t="shared" si="11"/>
        <v>0.01</v>
      </c>
      <c r="F40" s="14">
        <v>4</v>
      </c>
      <c r="G40" s="14">
        <v>7</v>
      </c>
      <c r="H40" s="14">
        <f>INT(关键数值!$G$3*关键数值!$B$5*关卡产出!D40)</f>
        <v>777</v>
      </c>
      <c r="I40" s="14">
        <f t="shared" si="12"/>
        <v>115200</v>
      </c>
      <c r="J40" s="18">
        <f t="shared" si="10"/>
        <v>11196.000000000007</v>
      </c>
      <c r="K40" s="18">
        <f t="shared" si="10"/>
        <v>0</v>
      </c>
      <c r="L40" s="18">
        <f t="shared" si="10"/>
        <v>223.92000000000013</v>
      </c>
      <c r="M40" s="18">
        <f t="shared" si="10"/>
        <v>0</v>
      </c>
      <c r="N40" s="18">
        <f t="shared" si="10"/>
        <v>44.784000000000034</v>
      </c>
      <c r="O40" s="18">
        <f t="shared" si="10"/>
        <v>0</v>
      </c>
      <c r="P40" s="18">
        <f t="shared" si="10"/>
        <v>0</v>
      </c>
    </row>
    <row r="41" spans="1:16" ht="16.5" x14ac:dyDescent="0.2">
      <c r="A41" s="14">
        <v>38</v>
      </c>
      <c r="B41" s="14" t="s">
        <v>327</v>
      </c>
      <c r="C41" s="14">
        <v>5</v>
      </c>
      <c r="D41" s="14">
        <f t="shared" si="4"/>
        <v>0.32100000000000023</v>
      </c>
      <c r="E41" s="14">
        <f t="shared" si="11"/>
        <v>0.01</v>
      </c>
      <c r="F41" s="14">
        <v>4</v>
      </c>
      <c r="G41" s="14">
        <v>8</v>
      </c>
      <c r="H41" s="14">
        <f>INT(关键数值!$G$3*关键数值!$B$5*关卡产出!D41)</f>
        <v>802</v>
      </c>
      <c r="I41" s="14">
        <f t="shared" si="12"/>
        <v>115200</v>
      </c>
      <c r="J41" s="18">
        <f t="shared" si="10"/>
        <v>11556.000000000007</v>
      </c>
      <c r="K41" s="18">
        <f t="shared" si="10"/>
        <v>0</v>
      </c>
      <c r="L41" s="18">
        <f t="shared" si="10"/>
        <v>231.12000000000015</v>
      </c>
      <c r="M41" s="18">
        <f t="shared" si="10"/>
        <v>0</v>
      </c>
      <c r="N41" s="18">
        <f t="shared" si="10"/>
        <v>46.224000000000032</v>
      </c>
      <c r="O41" s="18">
        <f t="shared" si="10"/>
        <v>0</v>
      </c>
      <c r="P41" s="18">
        <f t="shared" si="10"/>
        <v>0</v>
      </c>
    </row>
    <row r="42" spans="1:16" ht="16.5" x14ac:dyDescent="0.2">
      <c r="A42" s="14">
        <v>39</v>
      </c>
      <c r="B42" s="14" t="s">
        <v>327</v>
      </c>
      <c r="C42" s="14">
        <v>5</v>
      </c>
      <c r="D42" s="14">
        <f t="shared" si="4"/>
        <v>0.33100000000000024</v>
      </c>
      <c r="E42" s="14">
        <f t="shared" si="11"/>
        <v>0.01</v>
      </c>
      <c r="F42" s="14">
        <v>4</v>
      </c>
      <c r="G42" s="14">
        <v>9</v>
      </c>
      <c r="H42" s="14">
        <f>INT(关键数值!$G$3*关键数值!$B$5*关卡产出!D42)</f>
        <v>827</v>
      </c>
      <c r="I42" s="14">
        <f t="shared" si="12"/>
        <v>115200</v>
      </c>
      <c r="J42" s="18">
        <f t="shared" si="10"/>
        <v>11916.000000000007</v>
      </c>
      <c r="K42" s="18">
        <f t="shared" si="10"/>
        <v>0</v>
      </c>
      <c r="L42" s="18">
        <f t="shared" si="10"/>
        <v>238.32000000000016</v>
      </c>
      <c r="M42" s="18">
        <f t="shared" si="10"/>
        <v>0</v>
      </c>
      <c r="N42" s="18">
        <f t="shared" si="10"/>
        <v>47.664000000000037</v>
      </c>
      <c r="O42" s="18">
        <f t="shared" si="10"/>
        <v>0</v>
      </c>
      <c r="P42" s="18">
        <f t="shared" si="10"/>
        <v>0</v>
      </c>
    </row>
    <row r="43" spans="1:16" ht="16.5" x14ac:dyDescent="0.2">
      <c r="A43" s="14">
        <v>40</v>
      </c>
      <c r="B43" s="14" t="s">
        <v>327</v>
      </c>
      <c r="C43" s="14">
        <v>6</v>
      </c>
      <c r="D43" s="14">
        <f t="shared" si="4"/>
        <v>0.34100000000000025</v>
      </c>
      <c r="E43" s="14">
        <f t="shared" si="11"/>
        <v>0.01</v>
      </c>
      <c r="F43" s="14">
        <v>4</v>
      </c>
      <c r="G43" s="14">
        <v>10</v>
      </c>
      <c r="H43" s="14">
        <f>INT(关键数值!$G$3*关键数值!$B$5*关卡产出!D43)</f>
        <v>852</v>
      </c>
      <c r="I43" s="14">
        <f t="shared" si="12"/>
        <v>115200</v>
      </c>
      <c r="J43" s="18">
        <f t="shared" si="10"/>
        <v>12276.000000000007</v>
      </c>
      <c r="K43" s="18">
        <f t="shared" si="10"/>
        <v>0</v>
      </c>
      <c r="L43" s="18">
        <f t="shared" si="10"/>
        <v>245.52000000000018</v>
      </c>
      <c r="M43" s="18">
        <f t="shared" si="10"/>
        <v>0</v>
      </c>
      <c r="N43" s="18">
        <f t="shared" si="10"/>
        <v>49.104000000000042</v>
      </c>
      <c r="O43" s="18">
        <f t="shared" si="10"/>
        <v>0</v>
      </c>
      <c r="P43" s="18">
        <f t="shared" si="10"/>
        <v>0</v>
      </c>
    </row>
    <row r="44" spans="1:16" ht="16.5" x14ac:dyDescent="0.2">
      <c r="A44" s="14">
        <v>41</v>
      </c>
      <c r="B44" s="14" t="s">
        <v>328</v>
      </c>
      <c r="C44" s="14">
        <v>6</v>
      </c>
      <c r="D44" s="14">
        <f t="shared" si="4"/>
        <v>0.35100000000000026</v>
      </c>
      <c r="E44" s="14">
        <f t="shared" si="11"/>
        <v>0.01</v>
      </c>
      <c r="F44" s="14">
        <v>5</v>
      </c>
      <c r="G44" s="14">
        <v>1</v>
      </c>
      <c r="H44" s="14">
        <f>INT(关键数值!$G$3*关键数值!$B$5*关卡产出!D44)</f>
        <v>877</v>
      </c>
      <c r="I44" s="14">
        <f t="shared" si="12"/>
        <v>129600</v>
      </c>
      <c r="J44" s="18">
        <f t="shared" ref="J44:P53" si="13">INDEX($AG$4:$AM$12,$F44,J$2)*$D44*24*6</f>
        <v>15163.200000000012</v>
      </c>
      <c r="K44" s="18">
        <f t="shared" si="13"/>
        <v>0</v>
      </c>
      <c r="L44" s="18">
        <f t="shared" si="13"/>
        <v>505.4400000000004</v>
      </c>
      <c r="M44" s="18">
        <f t="shared" si="13"/>
        <v>0</v>
      </c>
      <c r="N44" s="18">
        <f t="shared" si="13"/>
        <v>50.54400000000004</v>
      </c>
      <c r="O44" s="18">
        <f t="shared" si="13"/>
        <v>0</v>
      </c>
      <c r="P44" s="18">
        <f t="shared" si="13"/>
        <v>0</v>
      </c>
    </row>
    <row r="45" spans="1:16" ht="16.5" x14ac:dyDescent="0.2">
      <c r="A45" s="14">
        <v>42</v>
      </c>
      <c r="B45" s="14" t="s">
        <v>328</v>
      </c>
      <c r="C45" s="14">
        <v>6</v>
      </c>
      <c r="D45" s="14">
        <f t="shared" si="4"/>
        <v>0.36100000000000027</v>
      </c>
      <c r="E45" s="14">
        <f t="shared" si="11"/>
        <v>0.01</v>
      </c>
      <c r="F45" s="14">
        <v>5</v>
      </c>
      <c r="G45" s="14">
        <v>2</v>
      </c>
      <c r="H45" s="14">
        <f>INT(关键数值!$G$3*关键数值!$B$5*关卡产出!D45)</f>
        <v>902</v>
      </c>
      <c r="I45" s="14">
        <f t="shared" si="12"/>
        <v>129600</v>
      </c>
      <c r="J45" s="18">
        <f t="shared" si="13"/>
        <v>15595.200000000012</v>
      </c>
      <c r="K45" s="18">
        <f t="shared" si="13"/>
        <v>0</v>
      </c>
      <c r="L45" s="18">
        <f t="shared" si="13"/>
        <v>519.84000000000037</v>
      </c>
      <c r="M45" s="18">
        <f t="shared" si="13"/>
        <v>0</v>
      </c>
      <c r="N45" s="18">
        <f t="shared" si="13"/>
        <v>51.984000000000037</v>
      </c>
      <c r="O45" s="18">
        <f t="shared" si="13"/>
        <v>0</v>
      </c>
      <c r="P45" s="18">
        <f t="shared" si="13"/>
        <v>0</v>
      </c>
    </row>
    <row r="46" spans="1:16" ht="16.5" x14ac:dyDescent="0.2">
      <c r="A46" s="14">
        <v>43</v>
      </c>
      <c r="B46" s="14" t="s">
        <v>328</v>
      </c>
      <c r="C46" s="14">
        <v>6</v>
      </c>
      <c r="D46" s="14">
        <f t="shared" si="4"/>
        <v>0.37100000000000027</v>
      </c>
      <c r="E46" s="14">
        <f t="shared" si="11"/>
        <v>0.01</v>
      </c>
      <c r="F46" s="14">
        <v>5</v>
      </c>
      <c r="G46" s="14">
        <v>3</v>
      </c>
      <c r="H46" s="14">
        <f>INT(关键数值!$G$3*关键数值!$B$5*关卡产出!D46)</f>
        <v>927</v>
      </c>
      <c r="I46" s="14">
        <f t="shared" si="12"/>
        <v>129600</v>
      </c>
      <c r="J46" s="18">
        <f t="shared" si="13"/>
        <v>16027.200000000012</v>
      </c>
      <c r="K46" s="18">
        <f t="shared" si="13"/>
        <v>0</v>
      </c>
      <c r="L46" s="18">
        <f t="shared" si="13"/>
        <v>534.24000000000035</v>
      </c>
      <c r="M46" s="18">
        <f t="shared" si="13"/>
        <v>0</v>
      </c>
      <c r="N46" s="18">
        <f t="shared" si="13"/>
        <v>53.424000000000042</v>
      </c>
      <c r="O46" s="18">
        <f t="shared" si="13"/>
        <v>0</v>
      </c>
      <c r="P46" s="18">
        <f t="shared" si="13"/>
        <v>0</v>
      </c>
    </row>
    <row r="47" spans="1:16" ht="16.5" x14ac:dyDescent="0.2">
      <c r="A47" s="14">
        <v>44</v>
      </c>
      <c r="B47" s="14" t="s">
        <v>328</v>
      </c>
      <c r="C47" s="14">
        <v>7</v>
      </c>
      <c r="D47" s="14">
        <f t="shared" si="4"/>
        <v>0.38100000000000028</v>
      </c>
      <c r="E47" s="14">
        <f t="shared" si="11"/>
        <v>0.01</v>
      </c>
      <c r="F47" s="14">
        <v>5</v>
      </c>
      <c r="G47" s="14">
        <v>4</v>
      </c>
      <c r="H47" s="14">
        <f>INT(关键数值!$G$3*关键数值!$B$5*关卡产出!D47)</f>
        <v>952</v>
      </c>
      <c r="I47" s="14">
        <f t="shared" si="12"/>
        <v>129600</v>
      </c>
      <c r="J47" s="18">
        <f t="shared" si="13"/>
        <v>16459.200000000012</v>
      </c>
      <c r="K47" s="18">
        <f t="shared" si="13"/>
        <v>0</v>
      </c>
      <c r="L47" s="18">
        <f t="shared" si="13"/>
        <v>548.64000000000044</v>
      </c>
      <c r="M47" s="18">
        <f t="shared" si="13"/>
        <v>0</v>
      </c>
      <c r="N47" s="18">
        <f t="shared" si="13"/>
        <v>54.864000000000047</v>
      </c>
      <c r="O47" s="18">
        <f t="shared" si="13"/>
        <v>0</v>
      </c>
      <c r="P47" s="18">
        <f t="shared" si="13"/>
        <v>0</v>
      </c>
    </row>
    <row r="48" spans="1:16" ht="16.5" x14ac:dyDescent="0.2">
      <c r="A48" s="14">
        <v>45</v>
      </c>
      <c r="B48" s="14" t="s">
        <v>328</v>
      </c>
      <c r="C48" s="14">
        <v>7</v>
      </c>
      <c r="D48" s="14">
        <f t="shared" si="4"/>
        <v>0.39100000000000029</v>
      </c>
      <c r="E48" s="14">
        <f t="shared" si="11"/>
        <v>0.01</v>
      </c>
      <c r="F48" s="14">
        <v>5</v>
      </c>
      <c r="G48" s="14">
        <v>5</v>
      </c>
      <c r="H48" s="14">
        <f>INT(关键数值!$G$3*关键数值!$B$5*关卡产出!D48)</f>
        <v>977</v>
      </c>
      <c r="I48" s="14">
        <f t="shared" si="12"/>
        <v>129600</v>
      </c>
      <c r="J48" s="18">
        <f t="shared" si="13"/>
        <v>16891.200000000012</v>
      </c>
      <c r="K48" s="18">
        <f t="shared" si="13"/>
        <v>0</v>
      </c>
      <c r="L48" s="18">
        <f t="shared" si="13"/>
        <v>563.04000000000042</v>
      </c>
      <c r="M48" s="18">
        <f t="shared" si="13"/>
        <v>0</v>
      </c>
      <c r="N48" s="18">
        <f t="shared" si="13"/>
        <v>56.304000000000045</v>
      </c>
      <c r="O48" s="18">
        <f t="shared" si="13"/>
        <v>0</v>
      </c>
      <c r="P48" s="18">
        <f t="shared" si="13"/>
        <v>0</v>
      </c>
    </row>
    <row r="49" spans="1:16" ht="16.5" x14ac:dyDescent="0.2">
      <c r="A49" s="14">
        <v>46</v>
      </c>
      <c r="B49" s="14" t="s">
        <v>328</v>
      </c>
      <c r="C49" s="14">
        <v>7</v>
      </c>
      <c r="D49" s="14">
        <f t="shared" si="4"/>
        <v>0.4010000000000003</v>
      </c>
      <c r="E49" s="14">
        <f t="shared" si="11"/>
        <v>0.01</v>
      </c>
      <c r="F49" s="14">
        <v>5</v>
      </c>
      <c r="G49" s="14">
        <v>6</v>
      </c>
      <c r="H49" s="14">
        <f>INT(关键数值!$G$3*关键数值!$B$5*关卡产出!D49)</f>
        <v>1002</v>
      </c>
      <c r="I49" s="14">
        <f t="shared" si="12"/>
        <v>129600</v>
      </c>
      <c r="J49" s="18">
        <f t="shared" si="13"/>
        <v>17323.200000000015</v>
      </c>
      <c r="K49" s="18">
        <f t="shared" si="13"/>
        <v>0</v>
      </c>
      <c r="L49" s="18">
        <f t="shared" si="13"/>
        <v>577.44000000000051</v>
      </c>
      <c r="M49" s="18">
        <f t="shared" si="13"/>
        <v>0</v>
      </c>
      <c r="N49" s="18">
        <f t="shared" si="13"/>
        <v>57.744000000000042</v>
      </c>
      <c r="O49" s="18">
        <f t="shared" si="13"/>
        <v>0</v>
      </c>
      <c r="P49" s="18">
        <f t="shared" si="13"/>
        <v>0</v>
      </c>
    </row>
    <row r="50" spans="1:16" ht="16.5" x14ac:dyDescent="0.2">
      <c r="A50" s="14">
        <v>47</v>
      </c>
      <c r="B50" s="14" t="s">
        <v>328</v>
      </c>
      <c r="C50" s="14">
        <v>8</v>
      </c>
      <c r="D50" s="14">
        <f t="shared" si="4"/>
        <v>0.41100000000000031</v>
      </c>
      <c r="E50" s="14">
        <f t="shared" si="11"/>
        <v>0.01</v>
      </c>
      <c r="F50" s="14">
        <v>5</v>
      </c>
      <c r="G50" s="14">
        <v>7</v>
      </c>
      <c r="H50" s="14">
        <f>INT(关键数值!$G$3*关键数值!$B$5*关卡产出!D50)</f>
        <v>1027</v>
      </c>
      <c r="I50" s="14">
        <f t="shared" si="12"/>
        <v>129600</v>
      </c>
      <c r="J50" s="18">
        <f t="shared" si="13"/>
        <v>17755.200000000015</v>
      </c>
      <c r="K50" s="18">
        <f t="shared" si="13"/>
        <v>0</v>
      </c>
      <c r="L50" s="18">
        <f t="shared" si="13"/>
        <v>591.84000000000037</v>
      </c>
      <c r="M50" s="18">
        <f t="shared" si="13"/>
        <v>0</v>
      </c>
      <c r="N50" s="18">
        <f t="shared" si="13"/>
        <v>59.184000000000047</v>
      </c>
      <c r="O50" s="18">
        <f t="shared" si="13"/>
        <v>0</v>
      </c>
      <c r="P50" s="18">
        <f t="shared" si="13"/>
        <v>0</v>
      </c>
    </row>
    <row r="51" spans="1:16" ht="16.5" x14ac:dyDescent="0.2">
      <c r="A51" s="14">
        <v>48</v>
      </c>
      <c r="B51" s="14" t="s">
        <v>328</v>
      </c>
      <c r="C51" s="14">
        <v>8</v>
      </c>
      <c r="D51" s="14">
        <f t="shared" si="4"/>
        <v>0.42100000000000032</v>
      </c>
      <c r="E51" s="14">
        <f t="shared" si="11"/>
        <v>0.01</v>
      </c>
      <c r="F51" s="14">
        <v>5</v>
      </c>
      <c r="G51" s="14">
        <v>8</v>
      </c>
      <c r="H51" s="14">
        <f>INT(关键数值!$G$3*关键数值!$B$5*关卡产出!D51)</f>
        <v>1052</v>
      </c>
      <c r="I51" s="14">
        <f t="shared" si="12"/>
        <v>129600</v>
      </c>
      <c r="J51" s="18">
        <f t="shared" si="13"/>
        <v>18187.200000000015</v>
      </c>
      <c r="K51" s="18">
        <f t="shared" si="13"/>
        <v>0</v>
      </c>
      <c r="L51" s="18">
        <f t="shared" si="13"/>
        <v>606.24000000000046</v>
      </c>
      <c r="M51" s="18">
        <f t="shared" si="13"/>
        <v>0</v>
      </c>
      <c r="N51" s="18">
        <f t="shared" si="13"/>
        <v>60.624000000000052</v>
      </c>
      <c r="O51" s="18">
        <f t="shared" si="13"/>
        <v>0</v>
      </c>
      <c r="P51" s="18">
        <f t="shared" si="13"/>
        <v>0</v>
      </c>
    </row>
    <row r="52" spans="1:16" ht="16.5" x14ac:dyDescent="0.2">
      <c r="A52" s="14">
        <v>49</v>
      </c>
      <c r="B52" s="14" t="s">
        <v>328</v>
      </c>
      <c r="C52" s="14">
        <v>8</v>
      </c>
      <c r="D52" s="14">
        <f t="shared" si="4"/>
        <v>0.43100000000000033</v>
      </c>
      <c r="E52" s="14">
        <f t="shared" si="11"/>
        <v>0.01</v>
      </c>
      <c r="F52" s="14">
        <v>5</v>
      </c>
      <c r="G52" s="14">
        <v>9</v>
      </c>
      <c r="H52" s="14">
        <f>INT(关键数值!$G$3*关键数值!$B$5*关卡产出!D52)</f>
        <v>1077</v>
      </c>
      <c r="I52" s="14">
        <f t="shared" si="12"/>
        <v>129600</v>
      </c>
      <c r="J52" s="18">
        <f t="shared" si="13"/>
        <v>18619.200000000015</v>
      </c>
      <c r="K52" s="18">
        <f t="shared" si="13"/>
        <v>0</v>
      </c>
      <c r="L52" s="18">
        <f t="shared" si="13"/>
        <v>620.64000000000055</v>
      </c>
      <c r="M52" s="18">
        <f t="shared" si="13"/>
        <v>0</v>
      </c>
      <c r="N52" s="18">
        <f t="shared" si="13"/>
        <v>62.06400000000005</v>
      </c>
      <c r="O52" s="18">
        <f t="shared" si="13"/>
        <v>0</v>
      </c>
      <c r="P52" s="18">
        <f t="shared" si="13"/>
        <v>0</v>
      </c>
    </row>
    <row r="53" spans="1:16" ht="16.5" x14ac:dyDescent="0.2">
      <c r="A53" s="14">
        <v>50</v>
      </c>
      <c r="B53" s="14" t="s">
        <v>328</v>
      </c>
      <c r="C53" s="14">
        <v>9</v>
      </c>
      <c r="D53" s="14">
        <f t="shared" si="4"/>
        <v>0.44100000000000034</v>
      </c>
      <c r="E53" s="14">
        <f t="shared" si="11"/>
        <v>0.01</v>
      </c>
      <c r="F53" s="14">
        <v>5</v>
      </c>
      <c r="G53" s="14">
        <v>10</v>
      </c>
      <c r="H53" s="14">
        <f>INT(关键数值!$G$3*关键数值!$B$5*关卡产出!D53)</f>
        <v>1102</v>
      </c>
      <c r="I53" s="14">
        <f t="shared" si="12"/>
        <v>129600</v>
      </c>
      <c r="J53" s="18">
        <f t="shared" si="13"/>
        <v>19051.200000000015</v>
      </c>
      <c r="K53" s="18">
        <f t="shared" si="13"/>
        <v>0</v>
      </c>
      <c r="L53" s="18">
        <f t="shared" si="13"/>
        <v>635.04000000000053</v>
      </c>
      <c r="M53" s="18">
        <f t="shared" si="13"/>
        <v>0</v>
      </c>
      <c r="N53" s="18">
        <f t="shared" si="13"/>
        <v>63.504000000000048</v>
      </c>
      <c r="O53" s="18">
        <f t="shared" si="13"/>
        <v>0</v>
      </c>
      <c r="P53" s="18">
        <f t="shared" si="13"/>
        <v>0</v>
      </c>
    </row>
    <row r="54" spans="1:16" ht="16.5" x14ac:dyDescent="0.2">
      <c r="A54" s="14">
        <v>51</v>
      </c>
      <c r="B54" s="14" t="s">
        <v>329</v>
      </c>
      <c r="C54" s="14">
        <v>9</v>
      </c>
      <c r="D54" s="14">
        <f t="shared" si="4"/>
        <v>0.45100000000000035</v>
      </c>
      <c r="E54" s="14">
        <f t="shared" si="11"/>
        <v>0.01</v>
      </c>
      <c r="F54" s="14">
        <v>6</v>
      </c>
      <c r="G54" s="14">
        <v>1</v>
      </c>
      <c r="H54" s="14">
        <f>INT(关键数值!$G$3*关键数值!$B$5*关卡产出!D54)</f>
        <v>1127</v>
      </c>
      <c r="I54" s="14">
        <f t="shared" si="12"/>
        <v>144000</v>
      </c>
      <c r="J54" s="18">
        <f t="shared" ref="J54:P63" si="14">INDEX($AG$4:$AM$12,$F54,J$2)*$D54*24*6</f>
        <v>22730.400000000016</v>
      </c>
      <c r="K54" s="18">
        <f t="shared" si="14"/>
        <v>0</v>
      </c>
      <c r="L54" s="18">
        <f t="shared" si="14"/>
        <v>649.44000000000051</v>
      </c>
      <c r="M54" s="18">
        <f t="shared" si="14"/>
        <v>0</v>
      </c>
      <c r="N54" s="18">
        <f t="shared" si="14"/>
        <v>129.88800000000009</v>
      </c>
      <c r="O54" s="18">
        <f t="shared" si="14"/>
        <v>0</v>
      </c>
      <c r="P54" s="18">
        <f t="shared" si="14"/>
        <v>0</v>
      </c>
    </row>
    <row r="55" spans="1:16" ht="16.5" x14ac:dyDescent="0.2">
      <c r="A55" s="14">
        <v>52</v>
      </c>
      <c r="B55" s="14" t="s">
        <v>329</v>
      </c>
      <c r="C55" s="14">
        <v>9</v>
      </c>
      <c r="D55" s="14">
        <f t="shared" si="4"/>
        <v>0.46100000000000035</v>
      </c>
      <c r="E55" s="14">
        <f t="shared" si="11"/>
        <v>0.01</v>
      </c>
      <c r="F55" s="14">
        <v>6</v>
      </c>
      <c r="G55" s="14">
        <v>2</v>
      </c>
      <c r="H55" s="14">
        <f>INT(关键数值!$G$3*关键数值!$B$5*关卡产出!D55)</f>
        <v>1152</v>
      </c>
      <c r="I55" s="14">
        <f t="shared" si="12"/>
        <v>144000</v>
      </c>
      <c r="J55" s="18">
        <f t="shared" si="14"/>
        <v>23234.40000000002</v>
      </c>
      <c r="K55" s="18">
        <f t="shared" si="14"/>
        <v>0</v>
      </c>
      <c r="L55" s="18">
        <f t="shared" si="14"/>
        <v>663.8400000000006</v>
      </c>
      <c r="M55" s="18">
        <f t="shared" si="14"/>
        <v>0</v>
      </c>
      <c r="N55" s="18">
        <f t="shared" si="14"/>
        <v>132.76800000000011</v>
      </c>
      <c r="O55" s="18">
        <f t="shared" si="14"/>
        <v>0</v>
      </c>
      <c r="P55" s="18">
        <f t="shared" si="14"/>
        <v>0</v>
      </c>
    </row>
    <row r="56" spans="1:16" ht="16.5" x14ac:dyDescent="0.2">
      <c r="A56" s="14">
        <v>53</v>
      </c>
      <c r="B56" s="14" t="s">
        <v>329</v>
      </c>
      <c r="C56" s="14">
        <v>10</v>
      </c>
      <c r="D56" s="14">
        <f t="shared" si="4"/>
        <v>0.47100000000000036</v>
      </c>
      <c r="E56" s="14">
        <f t="shared" si="11"/>
        <v>0.01</v>
      </c>
      <c r="F56" s="14">
        <v>6</v>
      </c>
      <c r="G56" s="14">
        <v>3</v>
      </c>
      <c r="H56" s="14">
        <f>INT(关键数值!$G$3*关键数值!$B$5*关卡产出!D56)</f>
        <v>1177</v>
      </c>
      <c r="I56" s="14">
        <f t="shared" si="12"/>
        <v>144000</v>
      </c>
      <c r="J56" s="18">
        <f t="shared" si="14"/>
        <v>23738.40000000002</v>
      </c>
      <c r="K56" s="18">
        <f t="shared" si="14"/>
        <v>0</v>
      </c>
      <c r="L56" s="18">
        <f t="shared" si="14"/>
        <v>678.24000000000046</v>
      </c>
      <c r="M56" s="18">
        <f t="shared" si="14"/>
        <v>0</v>
      </c>
      <c r="N56" s="18">
        <f t="shared" si="14"/>
        <v>135.64800000000011</v>
      </c>
      <c r="O56" s="18">
        <f t="shared" si="14"/>
        <v>0</v>
      </c>
      <c r="P56" s="18">
        <f t="shared" si="14"/>
        <v>0</v>
      </c>
    </row>
    <row r="57" spans="1:16" ht="16.5" x14ac:dyDescent="0.2">
      <c r="A57" s="14">
        <v>54</v>
      </c>
      <c r="B57" s="14" t="s">
        <v>329</v>
      </c>
      <c r="C57" s="14">
        <v>10</v>
      </c>
      <c r="D57" s="14">
        <f t="shared" si="4"/>
        <v>0.48100000000000037</v>
      </c>
      <c r="E57" s="14">
        <f t="shared" si="11"/>
        <v>0.01</v>
      </c>
      <c r="F57" s="14">
        <v>6</v>
      </c>
      <c r="G57" s="14">
        <v>4</v>
      </c>
      <c r="H57" s="14">
        <f>INT(关键数值!$G$3*关键数值!$B$5*关卡产出!D57)</f>
        <v>1202</v>
      </c>
      <c r="I57" s="14">
        <f t="shared" si="12"/>
        <v>144000</v>
      </c>
      <c r="J57" s="18">
        <f t="shared" si="14"/>
        <v>24242.40000000002</v>
      </c>
      <c r="K57" s="18">
        <f t="shared" si="14"/>
        <v>0</v>
      </c>
      <c r="L57" s="18">
        <f t="shared" si="14"/>
        <v>692.64000000000055</v>
      </c>
      <c r="M57" s="18">
        <f t="shared" si="14"/>
        <v>0</v>
      </c>
      <c r="N57" s="18">
        <f t="shared" si="14"/>
        <v>138.52800000000011</v>
      </c>
      <c r="O57" s="18">
        <f t="shared" si="14"/>
        <v>0</v>
      </c>
      <c r="P57" s="18">
        <f t="shared" si="14"/>
        <v>0</v>
      </c>
    </row>
    <row r="58" spans="1:16" ht="16.5" x14ac:dyDescent="0.2">
      <c r="A58" s="14">
        <v>55</v>
      </c>
      <c r="B58" s="14" t="s">
        <v>329</v>
      </c>
      <c r="C58" s="14">
        <v>10</v>
      </c>
      <c r="D58" s="14">
        <f t="shared" si="4"/>
        <v>0.49100000000000038</v>
      </c>
      <c r="E58" s="14">
        <f t="shared" si="11"/>
        <v>0.01</v>
      </c>
      <c r="F58" s="14">
        <v>6</v>
      </c>
      <c r="G58" s="14">
        <v>5</v>
      </c>
      <c r="H58" s="14">
        <f>INT(关键数值!$G$3*关键数值!$B$5*关卡产出!D58)</f>
        <v>1227</v>
      </c>
      <c r="I58" s="14">
        <f t="shared" si="12"/>
        <v>144000</v>
      </c>
      <c r="J58" s="18">
        <f t="shared" si="14"/>
        <v>24746.40000000002</v>
      </c>
      <c r="K58" s="18">
        <f t="shared" si="14"/>
        <v>0</v>
      </c>
      <c r="L58" s="18">
        <f t="shared" si="14"/>
        <v>707.04000000000053</v>
      </c>
      <c r="M58" s="18">
        <f t="shared" si="14"/>
        <v>0</v>
      </c>
      <c r="N58" s="18">
        <f t="shared" si="14"/>
        <v>141.40800000000013</v>
      </c>
      <c r="O58" s="18">
        <f t="shared" si="14"/>
        <v>0</v>
      </c>
      <c r="P58" s="18">
        <f t="shared" si="14"/>
        <v>0</v>
      </c>
    </row>
    <row r="59" spans="1:16" ht="16.5" x14ac:dyDescent="0.2">
      <c r="A59" s="14">
        <v>56</v>
      </c>
      <c r="B59" s="14" t="s">
        <v>329</v>
      </c>
      <c r="C59" s="14">
        <v>11</v>
      </c>
      <c r="D59" s="14">
        <f t="shared" si="4"/>
        <v>0.50100000000000033</v>
      </c>
      <c r="E59" s="14">
        <f t="shared" si="11"/>
        <v>0.01</v>
      </c>
      <c r="F59" s="14">
        <v>6</v>
      </c>
      <c r="G59" s="14">
        <v>6</v>
      </c>
      <c r="H59" s="14">
        <f>INT(关键数值!$G$3*关键数值!$B$5*关卡产出!D59)</f>
        <v>1252</v>
      </c>
      <c r="I59" s="14">
        <f t="shared" si="12"/>
        <v>144000</v>
      </c>
      <c r="J59" s="18">
        <f t="shared" si="14"/>
        <v>25250.400000000016</v>
      </c>
      <c r="K59" s="18">
        <f t="shared" si="14"/>
        <v>0</v>
      </c>
      <c r="L59" s="18">
        <f t="shared" si="14"/>
        <v>721.44000000000051</v>
      </c>
      <c r="M59" s="18">
        <f t="shared" si="14"/>
        <v>0</v>
      </c>
      <c r="N59" s="18">
        <f t="shared" si="14"/>
        <v>144.2880000000001</v>
      </c>
      <c r="O59" s="18">
        <f t="shared" si="14"/>
        <v>0</v>
      </c>
      <c r="P59" s="18">
        <f t="shared" si="14"/>
        <v>0</v>
      </c>
    </row>
    <row r="60" spans="1:16" ht="16.5" x14ac:dyDescent="0.2">
      <c r="A60" s="14">
        <v>57</v>
      </c>
      <c r="B60" s="14" t="s">
        <v>329</v>
      </c>
      <c r="C60" s="14">
        <v>11</v>
      </c>
      <c r="D60" s="14">
        <f t="shared" si="4"/>
        <v>0.51100000000000034</v>
      </c>
      <c r="E60" s="14">
        <f t="shared" si="11"/>
        <v>0.01</v>
      </c>
      <c r="F60" s="14">
        <v>6</v>
      </c>
      <c r="G60" s="14">
        <v>7</v>
      </c>
      <c r="H60" s="14">
        <f>INT(关键数值!$G$3*关键数值!$B$5*关卡产出!D60)</f>
        <v>1277</v>
      </c>
      <c r="I60" s="14">
        <f t="shared" si="12"/>
        <v>144000</v>
      </c>
      <c r="J60" s="18">
        <f t="shared" si="14"/>
        <v>25754.400000000016</v>
      </c>
      <c r="K60" s="18">
        <f t="shared" si="14"/>
        <v>0</v>
      </c>
      <c r="L60" s="18">
        <f t="shared" si="14"/>
        <v>735.84000000000037</v>
      </c>
      <c r="M60" s="18">
        <f t="shared" si="14"/>
        <v>0</v>
      </c>
      <c r="N60" s="18">
        <f t="shared" si="14"/>
        <v>147.16800000000009</v>
      </c>
      <c r="O60" s="18">
        <f t="shared" si="14"/>
        <v>0</v>
      </c>
      <c r="P60" s="18">
        <f t="shared" si="14"/>
        <v>0</v>
      </c>
    </row>
    <row r="61" spans="1:16" ht="16.5" x14ac:dyDescent="0.2">
      <c r="A61" s="14">
        <v>58</v>
      </c>
      <c r="B61" s="14" t="s">
        <v>329</v>
      </c>
      <c r="C61" s="14">
        <v>11</v>
      </c>
      <c r="D61" s="14">
        <f t="shared" si="4"/>
        <v>0.52100000000000035</v>
      </c>
      <c r="E61" s="14">
        <f t="shared" si="11"/>
        <v>0.01</v>
      </c>
      <c r="F61" s="14">
        <v>6</v>
      </c>
      <c r="G61" s="14">
        <v>8</v>
      </c>
      <c r="H61" s="14">
        <f>INT(关键数值!$G$3*关键数值!$B$5*关卡产出!D61)</f>
        <v>1302</v>
      </c>
      <c r="I61" s="14">
        <f t="shared" si="12"/>
        <v>144000</v>
      </c>
      <c r="J61" s="18">
        <f t="shared" si="14"/>
        <v>26258.40000000002</v>
      </c>
      <c r="K61" s="18">
        <f t="shared" si="14"/>
        <v>0</v>
      </c>
      <c r="L61" s="18">
        <f t="shared" si="14"/>
        <v>750.24000000000046</v>
      </c>
      <c r="M61" s="18">
        <f t="shared" si="14"/>
        <v>0</v>
      </c>
      <c r="N61" s="18">
        <f t="shared" si="14"/>
        <v>150.04800000000012</v>
      </c>
      <c r="O61" s="18">
        <f t="shared" si="14"/>
        <v>0</v>
      </c>
      <c r="P61" s="18">
        <f t="shared" si="14"/>
        <v>0</v>
      </c>
    </row>
    <row r="62" spans="1:16" ht="16.5" x14ac:dyDescent="0.2">
      <c r="A62" s="14">
        <v>59</v>
      </c>
      <c r="B62" s="14" t="s">
        <v>329</v>
      </c>
      <c r="C62" s="14">
        <v>12</v>
      </c>
      <c r="D62" s="14">
        <f t="shared" si="4"/>
        <v>0.53100000000000036</v>
      </c>
      <c r="E62" s="14">
        <f t="shared" si="11"/>
        <v>0.01</v>
      </c>
      <c r="F62" s="14">
        <v>6</v>
      </c>
      <c r="G62" s="14">
        <v>9</v>
      </c>
      <c r="H62" s="14">
        <f>INT(关键数值!$G$3*关键数值!$B$5*关卡产出!D62)</f>
        <v>1327</v>
      </c>
      <c r="I62" s="14">
        <f t="shared" si="12"/>
        <v>144000</v>
      </c>
      <c r="J62" s="18">
        <f t="shared" si="14"/>
        <v>26762.40000000002</v>
      </c>
      <c r="K62" s="18">
        <f t="shared" si="14"/>
        <v>0</v>
      </c>
      <c r="L62" s="18">
        <f t="shared" si="14"/>
        <v>764.64000000000055</v>
      </c>
      <c r="M62" s="18">
        <f t="shared" si="14"/>
        <v>0</v>
      </c>
      <c r="N62" s="18">
        <f t="shared" si="14"/>
        <v>152.92800000000011</v>
      </c>
      <c r="O62" s="18">
        <f t="shared" si="14"/>
        <v>0</v>
      </c>
      <c r="P62" s="18">
        <f t="shared" si="14"/>
        <v>0</v>
      </c>
    </row>
    <row r="63" spans="1:16" ht="16.5" x14ac:dyDescent="0.2">
      <c r="A63" s="14">
        <v>60</v>
      </c>
      <c r="B63" s="14" t="s">
        <v>329</v>
      </c>
      <c r="C63" s="14">
        <v>12</v>
      </c>
      <c r="D63" s="14">
        <f t="shared" si="4"/>
        <v>0.54100000000000037</v>
      </c>
      <c r="E63" s="14">
        <f t="shared" si="11"/>
        <v>0.01</v>
      </c>
      <c r="F63" s="14">
        <v>6</v>
      </c>
      <c r="G63" s="14">
        <v>10</v>
      </c>
      <c r="H63" s="14">
        <f>INT(关键数值!$G$3*关键数值!$B$5*关卡产出!D63)</f>
        <v>1352</v>
      </c>
      <c r="I63" s="14">
        <f t="shared" si="12"/>
        <v>144000</v>
      </c>
      <c r="J63" s="18">
        <f t="shared" si="14"/>
        <v>27266.40000000002</v>
      </c>
      <c r="K63" s="18">
        <f t="shared" si="14"/>
        <v>0</v>
      </c>
      <c r="L63" s="18">
        <f t="shared" si="14"/>
        <v>779.04000000000053</v>
      </c>
      <c r="M63" s="18">
        <f t="shared" si="14"/>
        <v>0</v>
      </c>
      <c r="N63" s="18">
        <f t="shared" si="14"/>
        <v>155.80800000000011</v>
      </c>
      <c r="O63" s="18">
        <f t="shared" si="14"/>
        <v>0</v>
      </c>
      <c r="P63" s="18">
        <f t="shared" si="14"/>
        <v>0</v>
      </c>
    </row>
    <row r="64" spans="1:16" ht="16.5" x14ac:dyDescent="0.2">
      <c r="A64" s="14">
        <v>61</v>
      </c>
      <c r="B64" s="14" t="s">
        <v>330</v>
      </c>
      <c r="C64" s="14">
        <v>12</v>
      </c>
      <c r="D64" s="14">
        <f t="shared" si="4"/>
        <v>0.55100000000000038</v>
      </c>
      <c r="E64" s="14">
        <f t="shared" si="11"/>
        <v>0.01</v>
      </c>
      <c r="F64" s="14">
        <v>7</v>
      </c>
      <c r="G64" s="14">
        <v>1</v>
      </c>
      <c r="H64" s="14">
        <f>INT(关键数值!$G$3*关键数值!$B$5*关卡产出!D64)</f>
        <v>1377</v>
      </c>
      <c r="I64" s="14">
        <f t="shared" si="12"/>
        <v>158400</v>
      </c>
      <c r="J64" s="18">
        <f t="shared" ref="J64:P73" si="15">INDEX($AG$4:$AM$12,$F64,J$2)*$D64*24*6</f>
        <v>31737.600000000024</v>
      </c>
      <c r="K64" s="18">
        <f t="shared" si="15"/>
        <v>0</v>
      </c>
      <c r="L64" s="18">
        <f t="shared" si="15"/>
        <v>0</v>
      </c>
      <c r="M64" s="18">
        <f t="shared" si="15"/>
        <v>238.03200000000015</v>
      </c>
      <c r="N64" s="18">
        <f t="shared" si="15"/>
        <v>0</v>
      </c>
      <c r="O64" s="18">
        <f t="shared" si="15"/>
        <v>39.672000000000025</v>
      </c>
      <c r="P64" s="18">
        <f t="shared" si="15"/>
        <v>0</v>
      </c>
    </row>
    <row r="65" spans="1:16" ht="16.5" x14ac:dyDescent="0.2">
      <c r="A65" s="14">
        <v>62</v>
      </c>
      <c r="B65" s="14" t="s">
        <v>330</v>
      </c>
      <c r="C65" s="14">
        <v>13</v>
      </c>
      <c r="D65" s="14">
        <f t="shared" si="4"/>
        <v>0.56100000000000039</v>
      </c>
      <c r="E65" s="14">
        <f t="shared" si="11"/>
        <v>0.01</v>
      </c>
      <c r="F65" s="14">
        <v>7</v>
      </c>
      <c r="G65" s="14">
        <v>2</v>
      </c>
      <c r="H65" s="14">
        <f>INT(关键数值!$G$3*关键数值!$B$5*关卡产出!D65)</f>
        <v>1402</v>
      </c>
      <c r="I65" s="14">
        <f t="shared" si="12"/>
        <v>158400</v>
      </c>
      <c r="J65" s="18">
        <f t="shared" si="15"/>
        <v>32313.600000000024</v>
      </c>
      <c r="K65" s="18">
        <f t="shared" si="15"/>
        <v>0</v>
      </c>
      <c r="L65" s="18">
        <f t="shared" si="15"/>
        <v>0</v>
      </c>
      <c r="M65" s="18">
        <f t="shared" si="15"/>
        <v>242.35200000000015</v>
      </c>
      <c r="N65" s="18">
        <f t="shared" si="15"/>
        <v>0</v>
      </c>
      <c r="O65" s="18">
        <f t="shared" si="15"/>
        <v>40.392000000000024</v>
      </c>
      <c r="P65" s="18">
        <f t="shared" si="15"/>
        <v>0</v>
      </c>
    </row>
    <row r="66" spans="1:16" ht="16.5" x14ac:dyDescent="0.2">
      <c r="A66" s="14">
        <v>63</v>
      </c>
      <c r="B66" s="14" t="s">
        <v>330</v>
      </c>
      <c r="C66" s="14">
        <v>13</v>
      </c>
      <c r="D66" s="14">
        <f t="shared" si="4"/>
        <v>0.5710000000000004</v>
      </c>
      <c r="E66" s="14">
        <f t="shared" si="11"/>
        <v>0.01</v>
      </c>
      <c r="F66" s="14">
        <v>7</v>
      </c>
      <c r="G66" s="14">
        <v>3</v>
      </c>
      <c r="H66" s="14">
        <f>INT(关键数值!$G$3*关键数值!$B$5*关卡产出!D66)</f>
        <v>1427</v>
      </c>
      <c r="I66" s="14">
        <f t="shared" si="12"/>
        <v>158400</v>
      </c>
      <c r="J66" s="18">
        <f t="shared" si="15"/>
        <v>32889.60000000002</v>
      </c>
      <c r="K66" s="18">
        <f t="shared" si="15"/>
        <v>0</v>
      </c>
      <c r="L66" s="18">
        <f t="shared" si="15"/>
        <v>0</v>
      </c>
      <c r="M66" s="18">
        <f t="shared" si="15"/>
        <v>246.6720000000002</v>
      </c>
      <c r="N66" s="18">
        <f t="shared" si="15"/>
        <v>0</v>
      </c>
      <c r="O66" s="18">
        <f t="shared" si="15"/>
        <v>41.11200000000003</v>
      </c>
      <c r="P66" s="18">
        <f t="shared" si="15"/>
        <v>0</v>
      </c>
    </row>
    <row r="67" spans="1:16" ht="16.5" x14ac:dyDescent="0.2">
      <c r="A67" s="14">
        <v>64</v>
      </c>
      <c r="B67" s="14" t="s">
        <v>330</v>
      </c>
      <c r="C67" s="14">
        <v>13</v>
      </c>
      <c r="D67" s="14">
        <f t="shared" si="4"/>
        <v>0.58100000000000041</v>
      </c>
      <c r="E67" s="14">
        <f t="shared" si="11"/>
        <v>0.01</v>
      </c>
      <c r="F67" s="14">
        <v>7</v>
      </c>
      <c r="G67" s="14">
        <v>4</v>
      </c>
      <c r="H67" s="14">
        <f>INT(关键数值!$G$3*关键数值!$B$5*关卡产出!D67)</f>
        <v>1452</v>
      </c>
      <c r="I67" s="14">
        <f t="shared" si="12"/>
        <v>158400</v>
      </c>
      <c r="J67" s="18">
        <f t="shared" si="15"/>
        <v>33465.60000000002</v>
      </c>
      <c r="K67" s="18">
        <f t="shared" si="15"/>
        <v>0</v>
      </c>
      <c r="L67" s="18">
        <f t="shared" si="15"/>
        <v>0</v>
      </c>
      <c r="M67" s="18">
        <f t="shared" si="15"/>
        <v>250.99200000000019</v>
      </c>
      <c r="N67" s="18">
        <f t="shared" si="15"/>
        <v>0</v>
      </c>
      <c r="O67" s="18">
        <f t="shared" si="15"/>
        <v>41.832000000000029</v>
      </c>
      <c r="P67" s="18">
        <f t="shared" si="15"/>
        <v>0</v>
      </c>
    </row>
    <row r="68" spans="1:16" ht="16.5" x14ac:dyDescent="0.2">
      <c r="A68" s="14">
        <v>65</v>
      </c>
      <c r="B68" s="14" t="s">
        <v>330</v>
      </c>
      <c r="C68" s="14">
        <v>14</v>
      </c>
      <c r="D68" s="14">
        <f t="shared" si="4"/>
        <v>0.59100000000000041</v>
      </c>
      <c r="E68" s="14">
        <f t="shared" ref="E68:E93" si="16">INDEX($Z$4:$Z$14,MATCH(A68,$X$4:$X$14,1))</f>
        <v>0.01</v>
      </c>
      <c r="F68" s="14">
        <v>7</v>
      </c>
      <c r="G68" s="14">
        <v>5</v>
      </c>
      <c r="H68" s="14">
        <f>INT(关键数值!$G$3*关键数值!$B$5*关卡产出!D68)</f>
        <v>1477</v>
      </c>
      <c r="I68" s="14">
        <f t="shared" ref="I68:I93" si="17">INDEX($AF$4:$AF$12,F68)*24*60</f>
        <v>158400</v>
      </c>
      <c r="J68" s="18">
        <f t="shared" si="15"/>
        <v>34041.60000000002</v>
      </c>
      <c r="K68" s="18">
        <f t="shared" si="15"/>
        <v>0</v>
      </c>
      <c r="L68" s="18">
        <f t="shared" si="15"/>
        <v>0</v>
      </c>
      <c r="M68" s="18">
        <f t="shared" si="15"/>
        <v>255.31200000000018</v>
      </c>
      <c r="N68" s="18">
        <f t="shared" si="15"/>
        <v>0</v>
      </c>
      <c r="O68" s="18">
        <f t="shared" si="15"/>
        <v>42.552000000000028</v>
      </c>
      <c r="P68" s="18">
        <f t="shared" si="15"/>
        <v>0</v>
      </c>
    </row>
    <row r="69" spans="1:16" ht="16.5" x14ac:dyDescent="0.2">
      <c r="A69" s="14">
        <v>66</v>
      </c>
      <c r="B69" s="14" t="s">
        <v>330</v>
      </c>
      <c r="C69" s="14">
        <v>14</v>
      </c>
      <c r="D69" s="14">
        <f t="shared" si="4"/>
        <v>0.60100000000000042</v>
      </c>
      <c r="E69" s="14">
        <f t="shared" si="16"/>
        <v>0.01</v>
      </c>
      <c r="F69" s="14">
        <v>7</v>
      </c>
      <c r="G69" s="14">
        <v>6</v>
      </c>
      <c r="H69" s="14">
        <f>INT(关键数值!$G$3*关键数值!$B$5*关卡产出!D69)</f>
        <v>1502</v>
      </c>
      <c r="I69" s="14">
        <f t="shared" si="17"/>
        <v>158400</v>
      </c>
      <c r="J69" s="18">
        <f t="shared" si="15"/>
        <v>34617.60000000002</v>
      </c>
      <c r="K69" s="18">
        <f t="shared" si="15"/>
        <v>0</v>
      </c>
      <c r="L69" s="18">
        <f t="shared" si="15"/>
        <v>0</v>
      </c>
      <c r="M69" s="18">
        <f t="shared" si="15"/>
        <v>259.63200000000018</v>
      </c>
      <c r="N69" s="18">
        <f t="shared" si="15"/>
        <v>0</v>
      </c>
      <c r="O69" s="18">
        <f t="shared" si="15"/>
        <v>43.272000000000034</v>
      </c>
      <c r="P69" s="18">
        <f t="shared" si="15"/>
        <v>0</v>
      </c>
    </row>
    <row r="70" spans="1:16" ht="16.5" x14ac:dyDescent="0.2">
      <c r="A70" s="14">
        <v>67</v>
      </c>
      <c r="B70" s="14" t="s">
        <v>330</v>
      </c>
      <c r="C70" s="14">
        <v>14</v>
      </c>
      <c r="D70" s="14">
        <f t="shared" ref="D70:D93" si="18">D69+E69</f>
        <v>0.61100000000000043</v>
      </c>
      <c r="E70" s="14">
        <f t="shared" si="16"/>
        <v>0.01</v>
      </c>
      <c r="F70" s="14">
        <v>7</v>
      </c>
      <c r="G70" s="14">
        <v>7</v>
      </c>
      <c r="H70" s="14">
        <f>INT(关键数值!$G$3*关键数值!$B$5*关卡产出!D70)</f>
        <v>1527</v>
      </c>
      <c r="I70" s="14">
        <f t="shared" si="17"/>
        <v>158400</v>
      </c>
      <c r="J70" s="18">
        <f t="shared" si="15"/>
        <v>35193.60000000002</v>
      </c>
      <c r="K70" s="18">
        <f t="shared" si="15"/>
        <v>0</v>
      </c>
      <c r="L70" s="18">
        <f t="shared" si="15"/>
        <v>0</v>
      </c>
      <c r="M70" s="18">
        <f t="shared" si="15"/>
        <v>263.95200000000023</v>
      </c>
      <c r="N70" s="18">
        <f t="shared" si="15"/>
        <v>0</v>
      </c>
      <c r="O70" s="18">
        <f t="shared" si="15"/>
        <v>43.992000000000033</v>
      </c>
      <c r="P70" s="18">
        <f t="shared" si="15"/>
        <v>0</v>
      </c>
    </row>
    <row r="71" spans="1:16" ht="16.5" x14ac:dyDescent="0.2">
      <c r="A71" s="14">
        <v>68</v>
      </c>
      <c r="B71" s="14" t="s">
        <v>330</v>
      </c>
      <c r="C71" s="14">
        <v>15</v>
      </c>
      <c r="D71" s="14">
        <f t="shared" si="18"/>
        <v>0.62100000000000044</v>
      </c>
      <c r="E71" s="14">
        <f t="shared" si="16"/>
        <v>0.01</v>
      </c>
      <c r="F71" s="14">
        <v>7</v>
      </c>
      <c r="G71" s="14">
        <v>8</v>
      </c>
      <c r="H71" s="14">
        <f>INT(关键数值!$G$3*关键数值!$B$5*关卡产出!D71)</f>
        <v>1552</v>
      </c>
      <c r="I71" s="14">
        <f t="shared" si="17"/>
        <v>158400</v>
      </c>
      <c r="J71" s="18">
        <f t="shared" si="15"/>
        <v>35769.60000000002</v>
      </c>
      <c r="K71" s="18">
        <f t="shared" si="15"/>
        <v>0</v>
      </c>
      <c r="L71" s="18">
        <f t="shared" si="15"/>
        <v>0</v>
      </c>
      <c r="M71" s="18">
        <f t="shared" si="15"/>
        <v>268.27200000000016</v>
      </c>
      <c r="N71" s="18">
        <f t="shared" si="15"/>
        <v>0</v>
      </c>
      <c r="O71" s="18">
        <f t="shared" si="15"/>
        <v>44.712000000000032</v>
      </c>
      <c r="P71" s="18">
        <f t="shared" si="15"/>
        <v>0</v>
      </c>
    </row>
    <row r="72" spans="1:16" ht="16.5" x14ac:dyDescent="0.2">
      <c r="A72" s="14">
        <v>69</v>
      </c>
      <c r="B72" s="14" t="s">
        <v>330</v>
      </c>
      <c r="C72" s="14">
        <v>15</v>
      </c>
      <c r="D72" s="14">
        <f t="shared" si="18"/>
        <v>0.63100000000000045</v>
      </c>
      <c r="E72" s="14">
        <f t="shared" si="16"/>
        <v>0.01</v>
      </c>
      <c r="F72" s="14">
        <v>7</v>
      </c>
      <c r="G72" s="14">
        <v>9</v>
      </c>
      <c r="H72" s="14">
        <f>INT(关键数值!$G$3*关键数值!$B$5*关卡产出!D72)</f>
        <v>1577</v>
      </c>
      <c r="I72" s="14">
        <f t="shared" si="17"/>
        <v>158400</v>
      </c>
      <c r="J72" s="18">
        <f t="shared" si="15"/>
        <v>36345.60000000002</v>
      </c>
      <c r="K72" s="18">
        <f t="shared" si="15"/>
        <v>0</v>
      </c>
      <c r="L72" s="18">
        <f t="shared" si="15"/>
        <v>0</v>
      </c>
      <c r="M72" s="18">
        <f t="shared" si="15"/>
        <v>272.59200000000021</v>
      </c>
      <c r="N72" s="18">
        <f t="shared" si="15"/>
        <v>0</v>
      </c>
      <c r="O72" s="18">
        <f t="shared" si="15"/>
        <v>45.432000000000031</v>
      </c>
      <c r="P72" s="18">
        <f t="shared" si="15"/>
        <v>0</v>
      </c>
    </row>
    <row r="73" spans="1:16" ht="16.5" x14ac:dyDescent="0.2">
      <c r="A73" s="14">
        <v>70</v>
      </c>
      <c r="B73" s="14" t="s">
        <v>330</v>
      </c>
      <c r="C73" s="14">
        <v>15</v>
      </c>
      <c r="D73" s="14">
        <f t="shared" si="18"/>
        <v>0.64100000000000046</v>
      </c>
      <c r="E73" s="14">
        <f t="shared" si="16"/>
        <v>0.01</v>
      </c>
      <c r="F73" s="14">
        <v>7</v>
      </c>
      <c r="G73" s="14">
        <v>10</v>
      </c>
      <c r="H73" s="14">
        <f>INT(关键数值!$G$3*关键数值!$B$5*关卡产出!D73)</f>
        <v>1602</v>
      </c>
      <c r="I73" s="14">
        <f t="shared" si="17"/>
        <v>158400</v>
      </c>
      <c r="J73" s="18">
        <f t="shared" si="15"/>
        <v>36921.600000000028</v>
      </c>
      <c r="K73" s="18">
        <f t="shared" si="15"/>
        <v>0</v>
      </c>
      <c r="L73" s="18">
        <f t="shared" si="15"/>
        <v>0</v>
      </c>
      <c r="M73" s="18">
        <f t="shared" si="15"/>
        <v>276.91200000000015</v>
      </c>
      <c r="N73" s="18">
        <f t="shared" si="15"/>
        <v>0</v>
      </c>
      <c r="O73" s="18">
        <f t="shared" si="15"/>
        <v>46.152000000000029</v>
      </c>
      <c r="P73" s="18">
        <f t="shared" si="15"/>
        <v>0</v>
      </c>
    </row>
    <row r="74" spans="1:16" ht="16.5" x14ac:dyDescent="0.2">
      <c r="A74" s="14">
        <v>71</v>
      </c>
      <c r="B74" s="14" t="s">
        <v>331</v>
      </c>
      <c r="C74" s="14">
        <v>16</v>
      </c>
      <c r="D74" s="14">
        <f t="shared" si="18"/>
        <v>0.65100000000000047</v>
      </c>
      <c r="E74" s="14">
        <f t="shared" si="16"/>
        <v>0.01</v>
      </c>
      <c r="F74" s="14">
        <v>8</v>
      </c>
      <c r="G74" s="14">
        <v>1</v>
      </c>
      <c r="H74" s="14">
        <f>INT(关键数值!$G$3*关键数值!$B$5*关卡产出!D74)</f>
        <v>1627</v>
      </c>
      <c r="I74" s="14">
        <f t="shared" si="17"/>
        <v>172800</v>
      </c>
      <c r="J74" s="18">
        <f t="shared" ref="J74:P83" si="19">INDEX($AG$4:$AM$12,$F74,J$2)*$D74*24*6</f>
        <v>42184.800000000032</v>
      </c>
      <c r="K74" s="18">
        <f t="shared" si="19"/>
        <v>0</v>
      </c>
      <c r="L74" s="18">
        <f t="shared" si="19"/>
        <v>0</v>
      </c>
      <c r="M74" s="18">
        <f t="shared" si="19"/>
        <v>468.72000000000037</v>
      </c>
      <c r="N74" s="18">
        <f t="shared" si="19"/>
        <v>0</v>
      </c>
      <c r="O74" s="18">
        <f t="shared" si="19"/>
        <v>93.744000000000071</v>
      </c>
      <c r="P74" s="18">
        <f t="shared" si="19"/>
        <v>9.3744000000000067</v>
      </c>
    </row>
    <row r="75" spans="1:16" ht="16.5" x14ac:dyDescent="0.2">
      <c r="A75" s="14">
        <v>72</v>
      </c>
      <c r="B75" s="14" t="s">
        <v>331</v>
      </c>
      <c r="C75" s="14">
        <v>16</v>
      </c>
      <c r="D75" s="14">
        <f t="shared" si="18"/>
        <v>0.66100000000000048</v>
      </c>
      <c r="E75" s="14">
        <f t="shared" si="16"/>
        <v>0.01</v>
      </c>
      <c r="F75" s="14">
        <v>8</v>
      </c>
      <c r="G75" s="14">
        <v>2</v>
      </c>
      <c r="H75" s="14">
        <f>INT(关键数值!$G$3*关键数值!$B$5*关卡产出!D75)</f>
        <v>1652</v>
      </c>
      <c r="I75" s="14">
        <f t="shared" si="17"/>
        <v>172800</v>
      </c>
      <c r="J75" s="18">
        <f t="shared" si="19"/>
        <v>42832.800000000032</v>
      </c>
      <c r="K75" s="18">
        <f t="shared" si="19"/>
        <v>0</v>
      </c>
      <c r="L75" s="18">
        <f t="shared" si="19"/>
        <v>0</v>
      </c>
      <c r="M75" s="18">
        <f t="shared" si="19"/>
        <v>475.9200000000003</v>
      </c>
      <c r="N75" s="18">
        <f t="shared" si="19"/>
        <v>0</v>
      </c>
      <c r="O75" s="18">
        <f t="shared" si="19"/>
        <v>95.184000000000069</v>
      </c>
      <c r="P75" s="18">
        <f t="shared" si="19"/>
        <v>9.5184000000000069</v>
      </c>
    </row>
    <row r="76" spans="1:16" ht="16.5" x14ac:dyDescent="0.2">
      <c r="A76" s="14">
        <v>73</v>
      </c>
      <c r="B76" s="14" t="s">
        <v>331</v>
      </c>
      <c r="C76" s="14">
        <v>17</v>
      </c>
      <c r="D76" s="14">
        <f t="shared" si="18"/>
        <v>0.67100000000000048</v>
      </c>
      <c r="E76" s="14">
        <f t="shared" si="16"/>
        <v>0.01</v>
      </c>
      <c r="F76" s="14">
        <v>8</v>
      </c>
      <c r="G76" s="14">
        <v>3</v>
      </c>
      <c r="H76" s="14">
        <f>INT(关键数值!$G$3*关键数值!$B$5*关卡产出!D76)</f>
        <v>1677</v>
      </c>
      <c r="I76" s="14">
        <f t="shared" si="17"/>
        <v>172800</v>
      </c>
      <c r="J76" s="18">
        <f t="shared" si="19"/>
        <v>43480.800000000032</v>
      </c>
      <c r="K76" s="18">
        <f t="shared" si="19"/>
        <v>0</v>
      </c>
      <c r="L76" s="18">
        <f t="shared" si="19"/>
        <v>0</v>
      </c>
      <c r="M76" s="18">
        <f t="shared" si="19"/>
        <v>483.12000000000035</v>
      </c>
      <c r="N76" s="18">
        <f t="shared" si="19"/>
        <v>0</v>
      </c>
      <c r="O76" s="18">
        <f t="shared" si="19"/>
        <v>96.62400000000008</v>
      </c>
      <c r="P76" s="18">
        <f t="shared" si="19"/>
        <v>9.662400000000007</v>
      </c>
    </row>
    <row r="77" spans="1:16" ht="16.5" x14ac:dyDescent="0.2">
      <c r="A77" s="14">
        <v>74</v>
      </c>
      <c r="B77" s="14" t="s">
        <v>331</v>
      </c>
      <c r="C77" s="14">
        <v>17</v>
      </c>
      <c r="D77" s="14">
        <f t="shared" si="18"/>
        <v>0.68100000000000049</v>
      </c>
      <c r="E77" s="14">
        <f t="shared" si="16"/>
        <v>0.01</v>
      </c>
      <c r="F77" s="14">
        <v>8</v>
      </c>
      <c r="G77" s="14">
        <v>4</v>
      </c>
      <c r="H77" s="14">
        <f>INT(关键数值!$G$3*关键数值!$B$5*关卡产出!D77)</f>
        <v>1702</v>
      </c>
      <c r="I77" s="14">
        <f t="shared" si="17"/>
        <v>172800</v>
      </c>
      <c r="J77" s="18">
        <f t="shared" si="19"/>
        <v>44128.800000000032</v>
      </c>
      <c r="K77" s="18">
        <f t="shared" si="19"/>
        <v>0</v>
      </c>
      <c r="L77" s="18">
        <f t="shared" si="19"/>
        <v>0</v>
      </c>
      <c r="M77" s="18">
        <f t="shared" si="19"/>
        <v>490.32000000000033</v>
      </c>
      <c r="N77" s="18">
        <f t="shared" si="19"/>
        <v>0</v>
      </c>
      <c r="O77" s="18">
        <f t="shared" si="19"/>
        <v>98.064000000000078</v>
      </c>
      <c r="P77" s="18">
        <f t="shared" si="19"/>
        <v>9.8064000000000071</v>
      </c>
    </row>
    <row r="78" spans="1:16" ht="16.5" x14ac:dyDescent="0.2">
      <c r="A78" s="14">
        <v>75</v>
      </c>
      <c r="B78" s="14" t="s">
        <v>331</v>
      </c>
      <c r="C78" s="14">
        <v>18</v>
      </c>
      <c r="D78" s="14">
        <f t="shared" si="18"/>
        <v>0.6910000000000005</v>
      </c>
      <c r="E78" s="14">
        <f t="shared" si="16"/>
        <v>0.01</v>
      </c>
      <c r="F78" s="14">
        <v>8</v>
      </c>
      <c r="G78" s="14">
        <v>5</v>
      </c>
      <c r="H78" s="14">
        <f>INT(关键数值!$G$3*关键数值!$B$5*关卡产出!D78)</f>
        <v>1727</v>
      </c>
      <c r="I78" s="14">
        <f t="shared" si="17"/>
        <v>172800</v>
      </c>
      <c r="J78" s="18">
        <f t="shared" si="19"/>
        <v>44776.800000000032</v>
      </c>
      <c r="K78" s="18">
        <f t="shared" si="19"/>
        <v>0</v>
      </c>
      <c r="L78" s="18">
        <f t="shared" si="19"/>
        <v>0</v>
      </c>
      <c r="M78" s="18">
        <f t="shared" si="19"/>
        <v>497.52000000000044</v>
      </c>
      <c r="N78" s="18">
        <f t="shared" si="19"/>
        <v>0</v>
      </c>
      <c r="O78" s="18">
        <f t="shared" si="19"/>
        <v>99.504000000000062</v>
      </c>
      <c r="P78" s="18">
        <f t="shared" si="19"/>
        <v>9.9504000000000072</v>
      </c>
    </row>
    <row r="79" spans="1:16" ht="16.5" x14ac:dyDescent="0.2">
      <c r="A79" s="14">
        <v>76</v>
      </c>
      <c r="B79" s="14" t="s">
        <v>331</v>
      </c>
      <c r="C79" s="14">
        <v>18</v>
      </c>
      <c r="D79" s="14">
        <f t="shared" si="18"/>
        <v>0.70100000000000051</v>
      </c>
      <c r="E79" s="14">
        <f t="shared" si="16"/>
        <v>0.01</v>
      </c>
      <c r="F79" s="14">
        <v>8</v>
      </c>
      <c r="G79" s="14">
        <v>6</v>
      </c>
      <c r="H79" s="14">
        <f>INT(关键数值!$G$3*关键数值!$B$5*关卡产出!D79)</f>
        <v>1752</v>
      </c>
      <c r="I79" s="14">
        <f t="shared" si="17"/>
        <v>172800</v>
      </c>
      <c r="J79" s="18">
        <f t="shared" si="19"/>
        <v>45424.800000000032</v>
      </c>
      <c r="K79" s="18">
        <f t="shared" si="19"/>
        <v>0</v>
      </c>
      <c r="L79" s="18">
        <f t="shared" si="19"/>
        <v>0</v>
      </c>
      <c r="M79" s="18">
        <f t="shared" si="19"/>
        <v>504.72000000000037</v>
      </c>
      <c r="N79" s="18">
        <f t="shared" si="19"/>
        <v>0</v>
      </c>
      <c r="O79" s="18">
        <f t="shared" si="19"/>
        <v>100.94400000000007</v>
      </c>
      <c r="P79" s="18">
        <f t="shared" si="19"/>
        <v>10.094400000000007</v>
      </c>
    </row>
    <row r="80" spans="1:16" ht="16.5" x14ac:dyDescent="0.2">
      <c r="A80" s="14">
        <v>77</v>
      </c>
      <c r="B80" s="14" t="s">
        <v>331</v>
      </c>
      <c r="C80" s="14">
        <v>19</v>
      </c>
      <c r="D80" s="14">
        <f t="shared" si="18"/>
        <v>0.71100000000000052</v>
      </c>
      <c r="E80" s="14">
        <f t="shared" si="16"/>
        <v>0.01</v>
      </c>
      <c r="F80" s="14">
        <v>8</v>
      </c>
      <c r="G80" s="14">
        <v>7</v>
      </c>
      <c r="H80" s="14">
        <f>INT(关键数值!$G$3*关键数值!$B$5*关卡产出!D80)</f>
        <v>1777</v>
      </c>
      <c r="I80" s="14">
        <f t="shared" si="17"/>
        <v>172800</v>
      </c>
      <c r="J80" s="18">
        <f t="shared" si="19"/>
        <v>46072.800000000032</v>
      </c>
      <c r="K80" s="18">
        <f t="shared" si="19"/>
        <v>0</v>
      </c>
      <c r="L80" s="18">
        <f t="shared" si="19"/>
        <v>0</v>
      </c>
      <c r="M80" s="18">
        <f t="shared" si="19"/>
        <v>511.9200000000003</v>
      </c>
      <c r="N80" s="18">
        <f t="shared" si="19"/>
        <v>0</v>
      </c>
      <c r="O80" s="18">
        <f t="shared" si="19"/>
        <v>102.38400000000009</v>
      </c>
      <c r="P80" s="18">
        <f t="shared" si="19"/>
        <v>10.238400000000007</v>
      </c>
    </row>
    <row r="81" spans="1:16" ht="16.5" x14ac:dyDescent="0.2">
      <c r="A81" s="14">
        <v>78</v>
      </c>
      <c r="B81" s="14" t="s">
        <v>331</v>
      </c>
      <c r="C81" s="14">
        <v>19</v>
      </c>
      <c r="D81" s="14">
        <f t="shared" si="18"/>
        <v>0.72100000000000053</v>
      </c>
      <c r="E81" s="14">
        <f t="shared" si="16"/>
        <v>0.01</v>
      </c>
      <c r="F81" s="14">
        <v>8</v>
      </c>
      <c r="G81" s="14">
        <v>8</v>
      </c>
      <c r="H81" s="14">
        <f>INT(关键数值!$G$3*关键数值!$B$5*关卡产出!D81)</f>
        <v>1802</v>
      </c>
      <c r="I81" s="14">
        <f t="shared" si="17"/>
        <v>172800</v>
      </c>
      <c r="J81" s="18">
        <f t="shared" si="19"/>
        <v>46720.800000000032</v>
      </c>
      <c r="K81" s="18">
        <f t="shared" si="19"/>
        <v>0</v>
      </c>
      <c r="L81" s="18">
        <f t="shared" si="19"/>
        <v>0</v>
      </c>
      <c r="M81" s="18">
        <f t="shared" si="19"/>
        <v>519.12000000000035</v>
      </c>
      <c r="N81" s="18">
        <f t="shared" si="19"/>
        <v>0</v>
      </c>
      <c r="O81" s="18">
        <f t="shared" si="19"/>
        <v>103.82400000000007</v>
      </c>
      <c r="P81" s="18">
        <f t="shared" si="19"/>
        <v>10.382400000000008</v>
      </c>
    </row>
    <row r="82" spans="1:16" ht="16.5" x14ac:dyDescent="0.2">
      <c r="A82" s="14">
        <v>79</v>
      </c>
      <c r="B82" s="14" t="s">
        <v>331</v>
      </c>
      <c r="C82" s="14">
        <v>20</v>
      </c>
      <c r="D82" s="14">
        <f t="shared" si="18"/>
        <v>0.73100000000000054</v>
      </c>
      <c r="E82" s="14">
        <f t="shared" si="16"/>
        <v>0.01</v>
      </c>
      <c r="F82" s="14">
        <v>8</v>
      </c>
      <c r="G82" s="14">
        <v>9</v>
      </c>
      <c r="H82" s="14">
        <f>INT(关键数值!$G$3*关键数值!$B$5*关卡产出!D82)</f>
        <v>1827</v>
      </c>
      <c r="I82" s="14">
        <f t="shared" si="17"/>
        <v>172800</v>
      </c>
      <c r="J82" s="18">
        <f t="shared" si="19"/>
        <v>47368.800000000032</v>
      </c>
      <c r="K82" s="18">
        <f t="shared" si="19"/>
        <v>0</v>
      </c>
      <c r="L82" s="18">
        <f t="shared" si="19"/>
        <v>0</v>
      </c>
      <c r="M82" s="18">
        <f t="shared" si="19"/>
        <v>526.32000000000039</v>
      </c>
      <c r="N82" s="18">
        <f t="shared" si="19"/>
        <v>0</v>
      </c>
      <c r="O82" s="18">
        <f t="shared" si="19"/>
        <v>105.26400000000007</v>
      </c>
      <c r="P82" s="18">
        <f t="shared" si="19"/>
        <v>10.526400000000008</v>
      </c>
    </row>
    <row r="83" spans="1:16" ht="16.5" x14ac:dyDescent="0.2">
      <c r="A83" s="14">
        <v>80</v>
      </c>
      <c r="B83" s="14" t="s">
        <v>331</v>
      </c>
      <c r="C83" s="14">
        <v>20</v>
      </c>
      <c r="D83" s="14">
        <f t="shared" si="18"/>
        <v>0.74100000000000055</v>
      </c>
      <c r="E83" s="14">
        <f t="shared" si="16"/>
        <v>0.01</v>
      </c>
      <c r="F83" s="14">
        <v>8</v>
      </c>
      <c r="G83" s="14">
        <v>10</v>
      </c>
      <c r="H83" s="14">
        <f>INT(关键数值!$G$3*关键数值!$B$5*关卡产出!D83)</f>
        <v>1852</v>
      </c>
      <c r="I83" s="14">
        <f t="shared" si="17"/>
        <v>172800</v>
      </c>
      <c r="J83" s="18">
        <f t="shared" si="19"/>
        <v>48016.800000000039</v>
      </c>
      <c r="K83" s="18">
        <f t="shared" si="19"/>
        <v>0</v>
      </c>
      <c r="L83" s="18">
        <f t="shared" si="19"/>
        <v>0</v>
      </c>
      <c r="M83" s="18">
        <f t="shared" si="19"/>
        <v>533.52000000000044</v>
      </c>
      <c r="N83" s="18">
        <f t="shared" si="19"/>
        <v>0</v>
      </c>
      <c r="O83" s="18">
        <f t="shared" si="19"/>
        <v>106.70400000000008</v>
      </c>
      <c r="P83" s="18">
        <f t="shared" si="19"/>
        <v>10.670400000000008</v>
      </c>
    </row>
    <row r="84" spans="1:16" ht="16.5" x14ac:dyDescent="0.2">
      <c r="A84" s="14">
        <v>81</v>
      </c>
      <c r="B84" s="14" t="s">
        <v>332</v>
      </c>
      <c r="C84" s="14">
        <v>21</v>
      </c>
      <c r="D84" s="14">
        <f t="shared" si="18"/>
        <v>0.75100000000000056</v>
      </c>
      <c r="E84" s="14">
        <f t="shared" si="16"/>
        <v>0.01</v>
      </c>
      <c r="F84" s="14">
        <v>9</v>
      </c>
      <c r="G84" s="14">
        <v>1</v>
      </c>
      <c r="H84" s="14">
        <f>INT(关键数值!$G$3*关键数值!$B$5*关卡产出!D84)</f>
        <v>1877</v>
      </c>
      <c r="I84" s="14">
        <f t="shared" si="17"/>
        <v>172800</v>
      </c>
      <c r="J84" s="18">
        <f t="shared" ref="J84:P93" si="20">INDEX($AG$4:$AM$12,$F84,J$2)*$D84*24*6</f>
        <v>54072.000000000044</v>
      </c>
      <c r="K84" s="18">
        <f t="shared" si="20"/>
        <v>0</v>
      </c>
      <c r="L84" s="18">
        <f t="shared" si="20"/>
        <v>0</v>
      </c>
      <c r="M84" s="18">
        <f t="shared" si="20"/>
        <v>540.72000000000037</v>
      </c>
      <c r="N84" s="18">
        <f t="shared" si="20"/>
        <v>0</v>
      </c>
      <c r="O84" s="18">
        <f t="shared" si="20"/>
        <v>108.14400000000009</v>
      </c>
      <c r="P84" s="18">
        <f t="shared" si="20"/>
        <v>21.628800000000016</v>
      </c>
    </row>
    <row r="85" spans="1:16" ht="16.5" x14ac:dyDescent="0.2">
      <c r="A85" s="14">
        <v>82</v>
      </c>
      <c r="B85" s="14" t="s">
        <v>332</v>
      </c>
      <c r="C85" s="14">
        <v>22</v>
      </c>
      <c r="D85" s="14">
        <f t="shared" si="18"/>
        <v>0.76100000000000056</v>
      </c>
      <c r="E85" s="14">
        <f t="shared" si="16"/>
        <v>0.01</v>
      </c>
      <c r="F85" s="14">
        <v>9</v>
      </c>
      <c r="G85" s="14">
        <v>2</v>
      </c>
      <c r="H85" s="14">
        <f>INT(关键数值!$G$3*关键数值!$B$5*关卡产出!D85)</f>
        <v>1902</v>
      </c>
      <c r="I85" s="14">
        <f t="shared" si="17"/>
        <v>172800</v>
      </c>
      <c r="J85" s="18">
        <f t="shared" si="20"/>
        <v>54792.000000000044</v>
      </c>
      <c r="K85" s="18">
        <f t="shared" si="20"/>
        <v>0</v>
      </c>
      <c r="L85" s="18">
        <f t="shared" si="20"/>
        <v>0</v>
      </c>
      <c r="M85" s="18">
        <f t="shared" si="20"/>
        <v>547.92000000000041</v>
      </c>
      <c r="N85" s="18">
        <f t="shared" si="20"/>
        <v>0</v>
      </c>
      <c r="O85" s="18">
        <f t="shared" si="20"/>
        <v>109.58400000000009</v>
      </c>
      <c r="P85" s="18">
        <f t="shared" si="20"/>
        <v>21.916800000000016</v>
      </c>
    </row>
    <row r="86" spans="1:16" ht="16.5" x14ac:dyDescent="0.2">
      <c r="A86" s="14">
        <v>83</v>
      </c>
      <c r="B86" s="14" t="s">
        <v>332</v>
      </c>
      <c r="C86" s="14">
        <v>23</v>
      </c>
      <c r="D86" s="14">
        <f t="shared" si="18"/>
        <v>0.77100000000000057</v>
      </c>
      <c r="E86" s="14">
        <f t="shared" si="16"/>
        <v>0.01</v>
      </c>
      <c r="F86" s="14">
        <v>9</v>
      </c>
      <c r="G86" s="14">
        <v>3</v>
      </c>
      <c r="H86" s="14">
        <f>INT(关键数值!$G$3*关键数值!$B$5*关卡产出!D86)</f>
        <v>1927</v>
      </c>
      <c r="I86" s="14">
        <f t="shared" si="17"/>
        <v>172800</v>
      </c>
      <c r="J86" s="18">
        <f t="shared" si="20"/>
        <v>55512.000000000044</v>
      </c>
      <c r="K86" s="18">
        <f t="shared" si="20"/>
        <v>0</v>
      </c>
      <c r="L86" s="18">
        <f t="shared" si="20"/>
        <v>0</v>
      </c>
      <c r="M86" s="18">
        <f t="shared" si="20"/>
        <v>555.12000000000035</v>
      </c>
      <c r="N86" s="18">
        <f t="shared" si="20"/>
        <v>0</v>
      </c>
      <c r="O86" s="18">
        <f t="shared" si="20"/>
        <v>111.02400000000007</v>
      </c>
      <c r="P86" s="18">
        <f t="shared" si="20"/>
        <v>22.204800000000017</v>
      </c>
    </row>
    <row r="87" spans="1:16" ht="16.5" x14ac:dyDescent="0.2">
      <c r="A87" s="14">
        <v>84</v>
      </c>
      <c r="B87" s="14" t="s">
        <v>332</v>
      </c>
      <c r="C87" s="14">
        <v>24</v>
      </c>
      <c r="D87" s="14">
        <f t="shared" si="18"/>
        <v>0.78100000000000058</v>
      </c>
      <c r="E87" s="14">
        <f t="shared" si="16"/>
        <v>0.01</v>
      </c>
      <c r="F87" s="14">
        <v>9</v>
      </c>
      <c r="G87" s="14">
        <v>4</v>
      </c>
      <c r="H87" s="14">
        <f>INT(关键数值!$G$3*关键数值!$B$5*关卡产出!D87)</f>
        <v>1952</v>
      </c>
      <c r="I87" s="14">
        <f t="shared" si="17"/>
        <v>172800</v>
      </c>
      <c r="J87" s="18">
        <f t="shared" si="20"/>
        <v>56232.000000000044</v>
      </c>
      <c r="K87" s="18">
        <f t="shared" si="20"/>
        <v>0</v>
      </c>
      <c r="L87" s="18">
        <f t="shared" si="20"/>
        <v>0</v>
      </c>
      <c r="M87" s="18">
        <f t="shared" si="20"/>
        <v>562.32000000000039</v>
      </c>
      <c r="N87" s="18">
        <f t="shared" si="20"/>
        <v>0</v>
      </c>
      <c r="O87" s="18">
        <f t="shared" si="20"/>
        <v>112.46400000000008</v>
      </c>
      <c r="P87" s="18">
        <f t="shared" si="20"/>
        <v>22.492800000000017</v>
      </c>
    </row>
    <row r="88" spans="1:16" ht="16.5" x14ac:dyDescent="0.2">
      <c r="A88" s="14">
        <v>85</v>
      </c>
      <c r="B88" s="14" t="s">
        <v>332</v>
      </c>
      <c r="C88" s="14">
        <v>25</v>
      </c>
      <c r="D88" s="14">
        <f t="shared" si="18"/>
        <v>0.79100000000000059</v>
      </c>
      <c r="E88" s="14">
        <f t="shared" si="16"/>
        <v>0.01</v>
      </c>
      <c r="F88" s="14">
        <v>9</v>
      </c>
      <c r="G88" s="14">
        <v>5</v>
      </c>
      <c r="H88" s="14">
        <f>INT(关键数值!$G$3*关键数值!$B$5*关卡产出!D88)</f>
        <v>1977</v>
      </c>
      <c r="I88" s="14">
        <f t="shared" si="17"/>
        <v>172800</v>
      </c>
      <c r="J88" s="18">
        <f t="shared" si="20"/>
        <v>56952.000000000044</v>
      </c>
      <c r="K88" s="18">
        <f t="shared" si="20"/>
        <v>0</v>
      </c>
      <c r="L88" s="18">
        <f t="shared" si="20"/>
        <v>0</v>
      </c>
      <c r="M88" s="18">
        <f t="shared" si="20"/>
        <v>569.52000000000044</v>
      </c>
      <c r="N88" s="18">
        <f t="shared" si="20"/>
        <v>0</v>
      </c>
      <c r="O88" s="18">
        <f t="shared" si="20"/>
        <v>113.9040000000001</v>
      </c>
      <c r="P88" s="18">
        <f t="shared" si="20"/>
        <v>22.780800000000017</v>
      </c>
    </row>
    <row r="89" spans="1:16" ht="16.5" x14ac:dyDescent="0.2">
      <c r="A89" s="14">
        <v>86</v>
      </c>
      <c r="B89" s="14" t="s">
        <v>332</v>
      </c>
      <c r="C89" s="14">
        <v>26</v>
      </c>
      <c r="D89" s="14">
        <f t="shared" si="18"/>
        <v>0.8010000000000006</v>
      </c>
      <c r="E89" s="14">
        <f t="shared" si="16"/>
        <v>0.01</v>
      </c>
      <c r="F89" s="14">
        <v>9</v>
      </c>
      <c r="G89" s="14">
        <v>6</v>
      </c>
      <c r="H89" s="14">
        <f>INT(关键数值!$G$3*关键数值!$B$5*关卡产出!D89)</f>
        <v>2002</v>
      </c>
      <c r="I89" s="14">
        <f t="shared" si="17"/>
        <v>172800</v>
      </c>
      <c r="J89" s="18">
        <f t="shared" si="20"/>
        <v>57672.000000000044</v>
      </c>
      <c r="K89" s="18">
        <f t="shared" si="20"/>
        <v>0</v>
      </c>
      <c r="L89" s="18">
        <f t="shared" si="20"/>
        <v>0</v>
      </c>
      <c r="M89" s="18">
        <f t="shared" si="20"/>
        <v>576.72000000000037</v>
      </c>
      <c r="N89" s="18">
        <f t="shared" si="20"/>
        <v>0</v>
      </c>
      <c r="O89" s="18">
        <f t="shared" si="20"/>
        <v>115.34400000000008</v>
      </c>
      <c r="P89" s="18">
        <f t="shared" si="20"/>
        <v>23.068800000000017</v>
      </c>
    </row>
    <row r="90" spans="1:16" ht="16.5" x14ac:dyDescent="0.2">
      <c r="A90" s="14">
        <v>87</v>
      </c>
      <c r="B90" s="14" t="s">
        <v>332</v>
      </c>
      <c r="C90" s="14">
        <v>27</v>
      </c>
      <c r="D90" s="14">
        <f t="shared" si="18"/>
        <v>0.81100000000000061</v>
      </c>
      <c r="E90" s="14">
        <f t="shared" si="16"/>
        <v>0.01</v>
      </c>
      <c r="F90" s="14">
        <v>9</v>
      </c>
      <c r="G90" s="14">
        <v>7</v>
      </c>
      <c r="H90" s="14">
        <f>INT(关键数值!$G$3*关键数值!$B$5*关卡产出!D90)</f>
        <v>2027</v>
      </c>
      <c r="I90" s="14">
        <f t="shared" si="17"/>
        <v>172800</v>
      </c>
      <c r="J90" s="18">
        <f t="shared" si="20"/>
        <v>58392.000000000044</v>
      </c>
      <c r="K90" s="18">
        <f t="shared" si="20"/>
        <v>0</v>
      </c>
      <c r="L90" s="18">
        <f t="shared" si="20"/>
        <v>0</v>
      </c>
      <c r="M90" s="18">
        <f t="shared" si="20"/>
        <v>583.92000000000053</v>
      </c>
      <c r="N90" s="18">
        <f t="shared" si="20"/>
        <v>0</v>
      </c>
      <c r="O90" s="18">
        <f t="shared" si="20"/>
        <v>116.78400000000008</v>
      </c>
      <c r="P90" s="18">
        <f t="shared" si="20"/>
        <v>23.356800000000018</v>
      </c>
    </row>
    <row r="91" spans="1:16" ht="16.5" x14ac:dyDescent="0.2">
      <c r="A91" s="14">
        <v>88</v>
      </c>
      <c r="B91" s="14" t="s">
        <v>332</v>
      </c>
      <c r="C91" s="14">
        <v>28</v>
      </c>
      <c r="D91" s="14">
        <f t="shared" si="18"/>
        <v>0.82100000000000062</v>
      </c>
      <c r="E91" s="14">
        <f t="shared" si="16"/>
        <v>0.01</v>
      </c>
      <c r="F91" s="14">
        <v>9</v>
      </c>
      <c r="G91" s="14">
        <v>8</v>
      </c>
      <c r="H91" s="14">
        <f>INT(关键数值!$G$3*关键数值!$B$5*关卡产出!D91)</f>
        <v>2052</v>
      </c>
      <c r="I91" s="14">
        <f t="shared" si="17"/>
        <v>172800</v>
      </c>
      <c r="J91" s="18">
        <f t="shared" si="20"/>
        <v>59112.000000000044</v>
      </c>
      <c r="K91" s="18">
        <f t="shared" si="20"/>
        <v>0</v>
      </c>
      <c r="L91" s="18">
        <f t="shared" si="20"/>
        <v>0</v>
      </c>
      <c r="M91" s="18">
        <f t="shared" si="20"/>
        <v>591.12000000000035</v>
      </c>
      <c r="N91" s="18">
        <f t="shared" si="20"/>
        <v>0</v>
      </c>
      <c r="O91" s="18">
        <f t="shared" si="20"/>
        <v>118.22400000000009</v>
      </c>
      <c r="P91" s="18">
        <f t="shared" si="20"/>
        <v>23.644800000000018</v>
      </c>
    </row>
    <row r="92" spans="1:16" ht="16.5" x14ac:dyDescent="0.2">
      <c r="A92" s="14">
        <v>89</v>
      </c>
      <c r="B92" s="14" t="s">
        <v>332</v>
      </c>
      <c r="C92" s="14">
        <v>29</v>
      </c>
      <c r="D92" s="14">
        <f t="shared" si="18"/>
        <v>0.83100000000000063</v>
      </c>
      <c r="E92" s="14">
        <f t="shared" si="16"/>
        <v>0.01</v>
      </c>
      <c r="F92" s="14">
        <v>9</v>
      </c>
      <c r="G92" s="14">
        <v>9</v>
      </c>
      <c r="H92" s="14">
        <f>INT(关键数值!$G$3*关键数值!$B$5*关卡产出!D92)</f>
        <v>2077</v>
      </c>
      <c r="I92" s="14">
        <f t="shared" si="17"/>
        <v>172800</v>
      </c>
      <c r="J92" s="18">
        <f t="shared" si="20"/>
        <v>59832.000000000044</v>
      </c>
      <c r="K92" s="18">
        <f t="shared" si="20"/>
        <v>0</v>
      </c>
      <c r="L92" s="18">
        <f t="shared" si="20"/>
        <v>0</v>
      </c>
      <c r="M92" s="18">
        <f t="shared" si="20"/>
        <v>598.32000000000039</v>
      </c>
      <c r="N92" s="18">
        <f t="shared" si="20"/>
        <v>0</v>
      </c>
      <c r="O92" s="18">
        <f t="shared" si="20"/>
        <v>119.6640000000001</v>
      </c>
      <c r="P92" s="18">
        <f t="shared" si="20"/>
        <v>23.932800000000018</v>
      </c>
    </row>
    <row r="93" spans="1:16" ht="16.5" x14ac:dyDescent="0.2">
      <c r="A93" s="14">
        <v>90</v>
      </c>
      <c r="B93" s="14" t="s">
        <v>332</v>
      </c>
      <c r="C93" s="14">
        <v>30</v>
      </c>
      <c r="D93" s="14">
        <f t="shared" si="18"/>
        <v>0.84100000000000064</v>
      </c>
      <c r="E93" s="14">
        <f t="shared" si="16"/>
        <v>0.01</v>
      </c>
      <c r="F93" s="14">
        <v>9</v>
      </c>
      <c r="G93" s="14">
        <v>10</v>
      </c>
      <c r="H93" s="14">
        <f>INT(关键数值!$G$3*关键数值!$B$5*关卡产出!D93)</f>
        <v>2102</v>
      </c>
      <c r="I93" s="14">
        <f t="shared" si="17"/>
        <v>172800</v>
      </c>
      <c r="J93" s="18">
        <f t="shared" si="20"/>
        <v>60552.000000000044</v>
      </c>
      <c r="K93" s="18">
        <f t="shared" si="20"/>
        <v>0</v>
      </c>
      <c r="L93" s="18">
        <f t="shared" si="20"/>
        <v>0</v>
      </c>
      <c r="M93" s="18">
        <f t="shared" si="20"/>
        <v>605.52000000000055</v>
      </c>
      <c r="N93" s="18">
        <f t="shared" si="20"/>
        <v>0</v>
      </c>
      <c r="O93" s="18">
        <f t="shared" si="20"/>
        <v>121.1040000000001</v>
      </c>
      <c r="P93" s="18">
        <f t="shared" si="20"/>
        <v>24.220800000000018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workbookViewId="0">
      <selection activeCell="Y22" sqref="Y22"/>
    </sheetView>
  </sheetViews>
  <sheetFormatPr defaultRowHeight="14.25" x14ac:dyDescent="0.2"/>
  <cols>
    <col min="1" max="1" width="13.25" customWidth="1"/>
    <col min="2" max="2" width="9.875" customWidth="1"/>
    <col min="3" max="3" width="11.25" customWidth="1"/>
    <col min="4" max="4" width="9.75" customWidth="1"/>
    <col min="5" max="5" width="9.625" customWidth="1"/>
    <col min="7" max="7" width="9" style="24"/>
    <col min="8" max="8" width="9" customWidth="1"/>
    <col min="12" max="13" width="9" style="24"/>
  </cols>
  <sheetData>
    <row r="2" spans="1:26" x14ac:dyDescent="0.2">
      <c r="M2" s="29">
        <f>B22</f>
        <v>0.35</v>
      </c>
    </row>
    <row r="3" spans="1:26" ht="17.25" x14ac:dyDescent="0.2">
      <c r="B3" s="13" t="s">
        <v>371</v>
      </c>
      <c r="C3" s="13" t="s">
        <v>372</v>
      </c>
      <c r="D3" s="13" t="s">
        <v>306</v>
      </c>
      <c r="E3" s="13" t="s">
        <v>373</v>
      </c>
      <c r="H3" s="23" t="s">
        <v>377</v>
      </c>
      <c r="K3" s="13" t="s">
        <v>384</v>
      </c>
      <c r="L3" s="13" t="s">
        <v>3525</v>
      </c>
      <c r="M3" s="13" t="s">
        <v>3524</v>
      </c>
      <c r="N3" s="13" t="s">
        <v>378</v>
      </c>
      <c r="O3" s="13" t="s">
        <v>379</v>
      </c>
      <c r="P3" s="13" t="s">
        <v>380</v>
      </c>
      <c r="Q3" s="13" t="s">
        <v>381</v>
      </c>
      <c r="R3" s="13" t="s">
        <v>382</v>
      </c>
      <c r="S3" s="13" t="s">
        <v>383</v>
      </c>
      <c r="U3" s="13" t="s">
        <v>378</v>
      </c>
      <c r="V3" s="13" t="s">
        <v>379</v>
      </c>
      <c r="W3" s="13" t="s">
        <v>380</v>
      </c>
      <c r="X3" s="13" t="s">
        <v>381</v>
      </c>
      <c r="Y3" s="13" t="s">
        <v>382</v>
      </c>
      <c r="Z3" s="13" t="s">
        <v>383</v>
      </c>
    </row>
    <row r="4" spans="1:26" ht="17.25" customHeight="1" x14ac:dyDescent="0.2">
      <c r="A4" s="53" t="s">
        <v>366</v>
      </c>
      <c r="B4" s="21">
        <f>SUM(C4:E4)</f>
        <v>1</v>
      </c>
      <c r="C4" s="20">
        <v>0.8</v>
      </c>
      <c r="D4" s="20">
        <v>0.2</v>
      </c>
      <c r="E4" s="20">
        <v>0</v>
      </c>
      <c r="G4" s="17" t="s">
        <v>378</v>
      </c>
      <c r="H4" s="18">
        <f>INT(B5/关键数值!$B$8)</f>
        <v>2010</v>
      </c>
      <c r="J4">
        <v>1</v>
      </c>
      <c r="K4" s="17" t="s">
        <v>326</v>
      </c>
      <c r="L4" s="14">
        <v>15</v>
      </c>
      <c r="M4" s="18">
        <f>SUMIFS(关卡产出!$J$4:$J$93,关卡产出!$A$4:$A$93,"&lt;="&amp;地狱道!L4)*地狱道!M$2*6/4</f>
        <v>5830.6500000000005</v>
      </c>
      <c r="N4" s="18">
        <f>INT(H4*0.3)</f>
        <v>603</v>
      </c>
      <c r="O4" s="18"/>
      <c r="P4" s="18"/>
      <c r="Q4" s="18"/>
      <c r="R4" s="18"/>
      <c r="S4" s="18"/>
      <c r="U4" s="14">
        <v>600</v>
      </c>
      <c r="V4" s="14"/>
      <c r="W4" s="14"/>
      <c r="X4" s="14"/>
      <c r="Y4" s="14"/>
      <c r="Z4" s="14"/>
    </row>
    <row r="5" spans="1:26" ht="16.5" x14ac:dyDescent="0.2">
      <c r="A5" s="53"/>
      <c r="B5" s="18">
        <f>INT(C5/C4*B4)</f>
        <v>8041</v>
      </c>
      <c r="C5" s="18">
        <f>INT(SUM(关卡产出!K4:K93))</f>
        <v>6433</v>
      </c>
      <c r="D5" s="18">
        <f>INT($B5*D4)</f>
        <v>1608</v>
      </c>
      <c r="E5" s="18">
        <f>INT($B5*E4)</f>
        <v>0</v>
      </c>
      <c r="G5" s="17" t="s">
        <v>379</v>
      </c>
      <c r="H5" s="18">
        <f>INT(B7/关键数值!$B$8)</f>
        <v>4680</v>
      </c>
      <c r="J5">
        <v>2</v>
      </c>
      <c r="K5" s="17" t="s">
        <v>327</v>
      </c>
      <c r="L5" s="14">
        <v>30</v>
      </c>
      <c r="M5" s="18">
        <f>SUMIFS(关卡产出!$J$4:$J$93,关卡产出!$A$4:$A$93,"&lt;="&amp;地狱道!L5)*地狱道!M$2*6/4</f>
        <v>38981.250000000022</v>
      </c>
      <c r="N5" s="18">
        <f>INT(H4*0.7)</f>
        <v>1407</v>
      </c>
      <c r="O5" s="18"/>
      <c r="P5" s="18"/>
      <c r="Q5" s="18"/>
      <c r="R5" s="18"/>
      <c r="S5" s="18"/>
      <c r="U5" s="14">
        <v>1400</v>
      </c>
      <c r="V5" s="14"/>
      <c r="W5" s="14"/>
      <c r="X5" s="14"/>
      <c r="Y5" s="14"/>
      <c r="Z5" s="14"/>
    </row>
    <row r="6" spans="1:26" ht="17.25" customHeight="1" x14ac:dyDescent="0.2">
      <c r="A6" s="53" t="s">
        <v>374</v>
      </c>
      <c r="B6" s="21">
        <f>SUM(C6:E6)</f>
        <v>1</v>
      </c>
      <c r="C6" s="20">
        <v>0.8</v>
      </c>
      <c r="D6" s="20">
        <v>0.2</v>
      </c>
      <c r="E6" s="20">
        <v>0</v>
      </c>
      <c r="G6" s="17" t="s">
        <v>380</v>
      </c>
      <c r="H6" s="18">
        <f>INT(B9/关键数值!$B$8)</f>
        <v>4161</v>
      </c>
      <c r="J6" s="24">
        <v>3</v>
      </c>
      <c r="K6" s="17" t="s">
        <v>328</v>
      </c>
      <c r="L6" s="14">
        <v>40</v>
      </c>
      <c r="M6" s="18">
        <f>SUMIFS(关卡产出!$J$4:$J$93,关卡产出!$A$4:$A$93,"&lt;="&amp;地狱道!L6)*地狱道!M$2*6/4</f>
        <v>94925.250000000029</v>
      </c>
      <c r="N6" s="18"/>
      <c r="O6" s="18">
        <f>INT(H5*0.3)</f>
        <v>1404</v>
      </c>
      <c r="P6" s="18"/>
      <c r="Q6" s="18"/>
      <c r="R6" s="18"/>
      <c r="S6" s="18"/>
      <c r="U6" s="14"/>
      <c r="V6" s="14">
        <v>1400</v>
      </c>
      <c r="W6" s="14"/>
      <c r="X6" s="14"/>
      <c r="Y6" s="14"/>
      <c r="Z6" s="14"/>
    </row>
    <row r="7" spans="1:26" ht="19.5" customHeight="1" x14ac:dyDescent="0.2">
      <c r="A7" s="53"/>
      <c r="B7" s="18">
        <f>INT(C7/C6*B6)</f>
        <v>18720</v>
      </c>
      <c r="C7" s="18">
        <f>INT(SUM(关卡产出!L4:L93))</f>
        <v>14976</v>
      </c>
      <c r="D7" s="18">
        <f t="shared" ref="D7:E7" si="0">INT($B7*D6)</f>
        <v>3744</v>
      </c>
      <c r="E7" s="18">
        <f t="shared" si="0"/>
        <v>0</v>
      </c>
      <c r="G7" s="17" t="s">
        <v>381</v>
      </c>
      <c r="H7" s="18">
        <f>INT(B11/关键数值!$B$8)</f>
        <v>1101</v>
      </c>
      <c r="J7" s="24">
        <v>4</v>
      </c>
      <c r="K7" s="17" t="s">
        <v>329</v>
      </c>
      <c r="L7" s="14">
        <v>50</v>
      </c>
      <c r="M7" s="18">
        <f>SUMIFS(关卡产出!$J$4:$J$93,关卡产出!$A$4:$A$93,"&lt;="&amp;地狱道!L7)*地狱道!M$2*6/4</f>
        <v>184738.05000000008</v>
      </c>
      <c r="N7" s="18"/>
      <c r="O7" s="18">
        <f>INT(H5*0.7)</f>
        <v>3276</v>
      </c>
      <c r="P7" s="18"/>
      <c r="Q7" s="18">
        <f>INT(H7*0.3)</f>
        <v>330</v>
      </c>
      <c r="R7" s="18"/>
      <c r="S7" s="18"/>
      <c r="U7" s="14"/>
      <c r="V7" s="14">
        <v>3275</v>
      </c>
      <c r="W7" s="14"/>
      <c r="X7" s="14">
        <v>320</v>
      </c>
      <c r="Y7" s="14"/>
      <c r="Z7" s="14"/>
    </row>
    <row r="8" spans="1:26" ht="17.25" customHeight="1" x14ac:dyDescent="0.2">
      <c r="A8" s="53" t="s">
        <v>368</v>
      </c>
      <c r="B8" s="21">
        <f>SUM(C8:E8)</f>
        <v>1</v>
      </c>
      <c r="C8" s="20">
        <v>0.8</v>
      </c>
      <c r="D8" s="20">
        <v>0.2</v>
      </c>
      <c r="E8" s="20">
        <v>0</v>
      </c>
      <c r="G8" s="17" t="s">
        <v>382</v>
      </c>
      <c r="H8" s="18">
        <f>INT(B13/关键数值!$B$8)</f>
        <v>1171</v>
      </c>
      <c r="J8" s="24">
        <v>5</v>
      </c>
      <c r="K8" s="17" t="s">
        <v>330</v>
      </c>
      <c r="L8" s="14">
        <v>60</v>
      </c>
      <c r="M8" s="18">
        <f>SUMIFS(关卡产出!$J$4:$J$93,关卡产出!$A$4:$A$93,"&lt;="&amp;地狱道!L8)*地狱道!M$2*6/4</f>
        <v>315979.6500000002</v>
      </c>
      <c r="N8" s="18"/>
      <c r="O8" s="18"/>
      <c r="P8" s="18">
        <f>INT(H6*0.2)</f>
        <v>832</v>
      </c>
      <c r="Q8" s="18">
        <f>INT(H7*0.7)</f>
        <v>770</v>
      </c>
      <c r="R8" s="18"/>
      <c r="S8" s="18"/>
      <c r="U8" s="14"/>
      <c r="V8" s="14"/>
      <c r="W8" s="14">
        <v>835</v>
      </c>
      <c r="X8" s="14">
        <v>750</v>
      </c>
      <c r="Y8" s="14"/>
      <c r="Z8" s="14"/>
    </row>
    <row r="9" spans="1:26" ht="16.5" x14ac:dyDescent="0.2">
      <c r="A9" s="53"/>
      <c r="B9" s="18">
        <f>INT(C9/C8*B8)</f>
        <v>16646</v>
      </c>
      <c r="C9" s="18">
        <f>INT(SUM(关卡产出!M4:M93))</f>
        <v>13317</v>
      </c>
      <c r="D9" s="18">
        <f t="shared" ref="D9:E9" si="1">INT($B9*D8)</f>
        <v>3329</v>
      </c>
      <c r="E9" s="18">
        <f t="shared" si="1"/>
        <v>0</v>
      </c>
      <c r="G9" s="17" t="s">
        <v>383</v>
      </c>
      <c r="H9" s="18">
        <f>INT(B15/关键数值!$B$8)</f>
        <v>274</v>
      </c>
      <c r="J9" s="24">
        <v>6</v>
      </c>
      <c r="K9" s="17" t="s">
        <v>331</v>
      </c>
      <c r="L9" s="14">
        <v>70</v>
      </c>
      <c r="M9" s="18">
        <f>SUMIFS(关卡产出!$J$4:$J$93,关卡产出!$A$4:$A$93,"&lt;="&amp;地狱道!L9)*地狱道!M$2*6/4</f>
        <v>496210.05000000005</v>
      </c>
      <c r="N9" s="18"/>
      <c r="O9" s="18"/>
      <c r="P9" s="18">
        <f>INT(H6*0.3)</f>
        <v>1248</v>
      </c>
      <c r="Q9" s="18"/>
      <c r="R9" s="18">
        <f>INT(H8*0.3)</f>
        <v>351</v>
      </c>
      <c r="S9" s="18"/>
      <c r="U9" s="14"/>
      <c r="V9" s="14"/>
      <c r="W9" s="14">
        <v>1450</v>
      </c>
      <c r="X9" s="14"/>
      <c r="Y9" s="14">
        <v>350</v>
      </c>
      <c r="Z9" s="14"/>
    </row>
    <row r="10" spans="1:26" ht="17.25" customHeight="1" x14ac:dyDescent="0.2">
      <c r="A10" s="53" t="s">
        <v>363</v>
      </c>
      <c r="B10" s="21">
        <f>SUM(C10:E10)</f>
        <v>1</v>
      </c>
      <c r="C10" s="20">
        <v>0.55000000000000004</v>
      </c>
      <c r="D10" s="20">
        <v>0.15</v>
      </c>
      <c r="E10" s="20">
        <v>0.3</v>
      </c>
      <c r="J10" s="24">
        <v>7</v>
      </c>
      <c r="K10" s="17" t="s">
        <v>332</v>
      </c>
      <c r="L10" s="14">
        <v>80</v>
      </c>
      <c r="M10" s="18">
        <f>SUMIFS(关卡产出!$J$4:$J$93,关卡产出!$A$4:$A$93,"&lt;="&amp;地狱道!L10)*地狱道!M$2*6/4</f>
        <v>732989.25000000023</v>
      </c>
      <c r="N10" s="18"/>
      <c r="O10" s="18"/>
      <c r="P10" s="18">
        <f>INT(H6*0.5)</f>
        <v>2080</v>
      </c>
      <c r="Q10" s="18"/>
      <c r="R10" s="18">
        <f>INT(H8*0.7)</f>
        <v>819</v>
      </c>
      <c r="S10" s="18">
        <f>H9</f>
        <v>274</v>
      </c>
      <c r="U10" s="14"/>
      <c r="V10" s="14"/>
      <c r="W10" s="14">
        <v>2000</v>
      </c>
      <c r="X10" s="14"/>
      <c r="Y10" s="14">
        <v>820</v>
      </c>
      <c r="Z10" s="14">
        <v>275</v>
      </c>
    </row>
    <row r="11" spans="1:26" ht="16.5" x14ac:dyDescent="0.2">
      <c r="A11" s="53"/>
      <c r="B11" s="18">
        <f>INT(C11/C10*B10)</f>
        <v>4407</v>
      </c>
      <c r="C11" s="18">
        <f>INT(SUM(关卡产出!N4:N93))</f>
        <v>2424</v>
      </c>
      <c r="D11" s="18">
        <f t="shared" ref="D11:E11" si="2">INT($B11*D10)</f>
        <v>661</v>
      </c>
      <c r="E11" s="18">
        <f t="shared" si="2"/>
        <v>1322</v>
      </c>
    </row>
    <row r="12" spans="1:26" ht="17.25" customHeight="1" x14ac:dyDescent="0.2">
      <c r="A12" s="53" t="s">
        <v>375</v>
      </c>
      <c r="B12" s="21">
        <f>SUM(C12:E12)</f>
        <v>1</v>
      </c>
      <c r="C12" s="20">
        <v>0.55000000000000004</v>
      </c>
      <c r="D12" s="20">
        <v>0.15</v>
      </c>
      <c r="E12" s="20">
        <v>0.3</v>
      </c>
    </row>
    <row r="13" spans="1:26" ht="16.5" x14ac:dyDescent="0.2">
      <c r="A13" s="53"/>
      <c r="B13" s="18">
        <f>INT(C13/C12*B12)</f>
        <v>4685</v>
      </c>
      <c r="C13" s="18">
        <f>INT(SUM(关卡产出!O4:O93))</f>
        <v>2577</v>
      </c>
      <c r="D13" s="18">
        <f t="shared" ref="D13:E13" si="3">INT($B13*D12)</f>
        <v>702</v>
      </c>
      <c r="E13" s="18">
        <f t="shared" si="3"/>
        <v>1405</v>
      </c>
    </row>
    <row r="14" spans="1:26" ht="17.25" customHeight="1" x14ac:dyDescent="0.2">
      <c r="A14" s="53" t="s">
        <v>376</v>
      </c>
      <c r="B14" s="21">
        <f>SUM(C14:E14)</f>
        <v>1</v>
      </c>
      <c r="C14" s="20">
        <v>0.3</v>
      </c>
      <c r="D14" s="20">
        <v>0.1</v>
      </c>
      <c r="E14" s="20">
        <v>0.6</v>
      </c>
    </row>
    <row r="15" spans="1:26" ht="16.5" x14ac:dyDescent="0.2">
      <c r="A15" s="53"/>
      <c r="B15" s="18">
        <f>INT(C15/C14*B14)</f>
        <v>1096</v>
      </c>
      <c r="C15" s="18">
        <f>INT(SUM(关卡产出!P4:P93))</f>
        <v>329</v>
      </c>
      <c r="D15" s="18">
        <f t="shared" ref="D15:E15" si="4">INT($B15*D14)</f>
        <v>109</v>
      </c>
      <c r="E15" s="18">
        <f t="shared" si="4"/>
        <v>657</v>
      </c>
    </row>
    <row r="16" spans="1:26" x14ac:dyDescent="0.2">
      <c r="T16" s="31"/>
    </row>
    <row r="17" spans="2:26" s="24" customFormat="1" ht="20.25" x14ac:dyDescent="0.2">
      <c r="M17" s="52" t="s">
        <v>3567</v>
      </c>
      <c r="N17" s="52"/>
      <c r="O17" s="52"/>
      <c r="P17" s="52" t="s">
        <v>3568</v>
      </c>
      <c r="Q17" s="52"/>
      <c r="R17" s="52"/>
      <c r="U17" s="31"/>
      <c r="V17" s="31"/>
      <c r="W17" s="31"/>
      <c r="X17" s="31"/>
      <c r="Y17" s="31"/>
      <c r="Z17" s="31"/>
    </row>
    <row r="18" spans="2:26" ht="17.25" x14ac:dyDescent="0.2">
      <c r="K18" s="13" t="s">
        <v>325</v>
      </c>
      <c r="L18" s="13" t="s">
        <v>219</v>
      </c>
      <c r="M18" s="13" t="s">
        <v>3562</v>
      </c>
      <c r="N18" s="13" t="s">
        <v>3564</v>
      </c>
      <c r="O18" s="13" t="s">
        <v>3566</v>
      </c>
      <c r="P18" s="13" t="s">
        <v>3562</v>
      </c>
      <c r="Q18" s="13" t="s">
        <v>3564</v>
      </c>
      <c r="R18" s="13" t="s">
        <v>3566</v>
      </c>
      <c r="U18" s="31"/>
      <c r="V18" s="13" t="s">
        <v>3576</v>
      </c>
      <c r="W18" s="31"/>
      <c r="X18" s="31"/>
      <c r="Y18" s="31"/>
      <c r="Z18" s="31"/>
    </row>
    <row r="19" spans="2:26" s="24" customFormat="1" ht="19.5" customHeight="1" x14ac:dyDescent="0.2">
      <c r="K19" s="17" t="s">
        <v>3560</v>
      </c>
      <c r="L19" s="14">
        <v>15</v>
      </c>
      <c r="M19" s="14">
        <v>55</v>
      </c>
      <c r="N19" s="14">
        <v>5</v>
      </c>
      <c r="O19" s="14">
        <v>10</v>
      </c>
      <c r="P19" s="14">
        <v>200</v>
      </c>
      <c r="Q19" s="14">
        <v>10</v>
      </c>
      <c r="R19" s="14">
        <v>20</v>
      </c>
      <c r="U19" s="17" t="s">
        <v>3574</v>
      </c>
      <c r="V19" s="14">
        <v>0.8</v>
      </c>
      <c r="W19" s="31"/>
      <c r="X19" s="31"/>
      <c r="Y19" s="31"/>
      <c r="Z19" s="31"/>
    </row>
    <row r="20" spans="2:26" ht="20.25" x14ac:dyDescent="0.2">
      <c r="B20" s="52" t="s">
        <v>3526</v>
      </c>
      <c r="C20" s="52"/>
      <c r="K20" s="17" t="s">
        <v>3558</v>
      </c>
      <c r="L20" s="14">
        <v>30</v>
      </c>
      <c r="M20" s="14">
        <v>77</v>
      </c>
      <c r="N20" s="14">
        <v>7</v>
      </c>
      <c r="O20" s="14">
        <v>14</v>
      </c>
      <c r="P20" s="18">
        <f t="shared" ref="P20:Q20" si="5">P19+M19*($L19-1)</f>
        <v>970</v>
      </c>
      <c r="Q20" s="18">
        <f t="shared" si="5"/>
        <v>80</v>
      </c>
      <c r="R20" s="18">
        <f>R19+O19*($L19-1)</f>
        <v>160</v>
      </c>
      <c r="U20" s="17" t="s">
        <v>3572</v>
      </c>
      <c r="V20" s="14">
        <v>1</v>
      </c>
      <c r="W20" s="31"/>
      <c r="X20" s="31"/>
      <c r="Y20" s="31"/>
      <c r="Z20" s="31"/>
    </row>
    <row r="21" spans="2:26" ht="17.25" x14ac:dyDescent="0.2">
      <c r="B21" s="13" t="s">
        <v>3527</v>
      </c>
      <c r="C21" s="13" t="s">
        <v>3528</v>
      </c>
      <c r="G21" s="17" t="s">
        <v>3551</v>
      </c>
      <c r="H21" s="30">
        <v>0.5</v>
      </c>
      <c r="K21" s="17" t="s">
        <v>326</v>
      </c>
      <c r="L21" s="14">
        <v>40</v>
      </c>
      <c r="M21" s="14">
        <v>110</v>
      </c>
      <c r="N21" s="14">
        <v>10</v>
      </c>
      <c r="O21" s="14">
        <v>20</v>
      </c>
      <c r="P21" s="18">
        <f t="shared" ref="P21:Q21" si="6">P20+M20*($L20-$L19)</f>
        <v>2125</v>
      </c>
      <c r="Q21" s="18">
        <f t="shared" si="6"/>
        <v>185</v>
      </c>
      <c r="R21" s="18">
        <f>R20+O20*($L20-$L19)</f>
        <v>370</v>
      </c>
      <c r="U21" s="17" t="s">
        <v>3573</v>
      </c>
      <c r="V21" s="14">
        <v>1.2</v>
      </c>
      <c r="W21" s="31"/>
      <c r="X21" s="31"/>
      <c r="Y21" s="31"/>
      <c r="Z21" s="31"/>
    </row>
    <row r="22" spans="2:26" ht="16.5" x14ac:dyDescent="0.2">
      <c r="B22" s="20">
        <v>0.35</v>
      </c>
      <c r="C22" s="20">
        <v>0.65</v>
      </c>
      <c r="G22" s="17" t="s">
        <v>3548</v>
      </c>
      <c r="H22" s="30">
        <v>0.75</v>
      </c>
      <c r="K22" s="17" t="s">
        <v>327</v>
      </c>
      <c r="L22" s="14">
        <v>50</v>
      </c>
      <c r="M22" s="14">
        <v>132</v>
      </c>
      <c r="N22" s="14">
        <v>12</v>
      </c>
      <c r="O22" s="14">
        <v>24</v>
      </c>
      <c r="P22" s="18">
        <f t="shared" ref="P22:P27" si="7">P21+M21*($L21-$L20)</f>
        <v>3225</v>
      </c>
      <c r="Q22" s="18">
        <f t="shared" ref="Q22:R27" si="8">Q21+N21*($L21-$L20)</f>
        <v>285</v>
      </c>
      <c r="R22" s="18">
        <f t="shared" si="8"/>
        <v>570</v>
      </c>
      <c r="U22" s="17" t="s">
        <v>3575</v>
      </c>
      <c r="V22" s="14">
        <v>1.5</v>
      </c>
      <c r="W22" s="31"/>
      <c r="X22" s="31"/>
      <c r="Y22" s="31"/>
      <c r="Z22" s="31"/>
    </row>
    <row r="23" spans="2:26" ht="16.5" x14ac:dyDescent="0.2">
      <c r="G23" s="17" t="s">
        <v>3549</v>
      </c>
      <c r="H23" s="30">
        <v>1</v>
      </c>
      <c r="K23" s="17" t="s">
        <v>328</v>
      </c>
      <c r="L23" s="14">
        <v>60</v>
      </c>
      <c r="M23" s="14">
        <v>165</v>
      </c>
      <c r="N23" s="14">
        <v>15</v>
      </c>
      <c r="O23" s="14">
        <v>30</v>
      </c>
      <c r="P23" s="18">
        <f t="shared" si="7"/>
        <v>4545</v>
      </c>
      <c r="Q23" s="18">
        <f t="shared" si="8"/>
        <v>405</v>
      </c>
      <c r="R23" s="18">
        <f t="shared" ref="R23:R27" si="9">R22+O22*($L22-$L21)</f>
        <v>810</v>
      </c>
      <c r="U23" s="31"/>
      <c r="V23" s="31"/>
      <c r="W23" s="31"/>
      <c r="X23" s="31"/>
      <c r="Y23" s="31"/>
      <c r="Z23" s="31"/>
    </row>
    <row r="24" spans="2:26" ht="16.5" x14ac:dyDescent="0.2">
      <c r="G24" s="17" t="s">
        <v>3550</v>
      </c>
      <c r="H24" s="30">
        <v>1.35</v>
      </c>
      <c r="K24" s="17" t="s">
        <v>329</v>
      </c>
      <c r="L24" s="14">
        <v>70</v>
      </c>
      <c r="M24" s="14">
        <v>198</v>
      </c>
      <c r="N24" s="14">
        <v>18</v>
      </c>
      <c r="O24" s="14">
        <v>36</v>
      </c>
      <c r="P24" s="18">
        <f t="shared" si="7"/>
        <v>6195</v>
      </c>
      <c r="Q24" s="18">
        <f t="shared" si="8"/>
        <v>555</v>
      </c>
      <c r="R24" s="18">
        <f t="shared" si="9"/>
        <v>1110</v>
      </c>
      <c r="U24" s="31"/>
      <c r="V24" s="31"/>
      <c r="W24" s="31"/>
      <c r="X24" s="31"/>
      <c r="Y24" s="31"/>
      <c r="Z24" s="31"/>
    </row>
    <row r="25" spans="2:26" ht="16.5" x14ac:dyDescent="0.2">
      <c r="K25" s="17" t="s">
        <v>330</v>
      </c>
      <c r="L25" s="14">
        <v>80</v>
      </c>
      <c r="M25" s="14">
        <v>242</v>
      </c>
      <c r="N25" s="14">
        <v>22</v>
      </c>
      <c r="O25" s="14">
        <v>44</v>
      </c>
      <c r="P25" s="18">
        <f t="shared" si="7"/>
        <v>8175</v>
      </c>
      <c r="Q25" s="18">
        <f t="shared" si="8"/>
        <v>735</v>
      </c>
      <c r="R25" s="18">
        <f t="shared" si="9"/>
        <v>1470</v>
      </c>
      <c r="U25" s="31"/>
      <c r="V25" s="31"/>
      <c r="W25" s="31"/>
      <c r="X25" s="31"/>
      <c r="Y25" s="31"/>
      <c r="Z25" s="31"/>
    </row>
    <row r="26" spans="2:26" ht="16.5" x14ac:dyDescent="0.2">
      <c r="K26" s="17" t="s">
        <v>331</v>
      </c>
      <c r="L26" s="14">
        <v>90</v>
      </c>
      <c r="M26" s="14">
        <v>286</v>
      </c>
      <c r="N26" s="14">
        <v>26</v>
      </c>
      <c r="O26" s="14">
        <v>52</v>
      </c>
      <c r="P26" s="18">
        <f t="shared" si="7"/>
        <v>10595</v>
      </c>
      <c r="Q26" s="18">
        <f t="shared" si="8"/>
        <v>955</v>
      </c>
      <c r="R26" s="18">
        <f t="shared" si="9"/>
        <v>1910</v>
      </c>
      <c r="U26" s="31"/>
      <c r="V26" s="31"/>
      <c r="W26" s="31"/>
      <c r="X26" s="31"/>
      <c r="Y26" s="31"/>
      <c r="Z26" s="31"/>
    </row>
    <row r="27" spans="2:26" ht="16.5" x14ac:dyDescent="0.2">
      <c r="K27" s="17" t="s">
        <v>332</v>
      </c>
      <c r="L27" s="14">
        <v>100</v>
      </c>
      <c r="M27" s="14">
        <v>330</v>
      </c>
      <c r="N27" s="14">
        <v>30</v>
      </c>
      <c r="O27" s="14">
        <v>60</v>
      </c>
      <c r="P27" s="18">
        <f t="shared" si="7"/>
        <v>13455</v>
      </c>
      <c r="Q27" s="18">
        <f t="shared" si="8"/>
        <v>1215</v>
      </c>
      <c r="R27" s="18">
        <f t="shared" si="9"/>
        <v>2430</v>
      </c>
      <c r="U27" s="31"/>
      <c r="V27" s="31"/>
      <c r="W27" s="31"/>
      <c r="X27" s="31"/>
      <c r="Y27" s="31"/>
      <c r="Z27" s="31"/>
    </row>
  </sheetData>
  <mergeCells count="9">
    <mergeCell ref="M17:O17"/>
    <mergeCell ref="P17:R17"/>
    <mergeCell ref="B20:C20"/>
    <mergeCell ref="A14:A15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workbookViewId="0">
      <selection activeCell="J25" sqref="J25"/>
    </sheetView>
  </sheetViews>
  <sheetFormatPr defaultRowHeight="14.25" x14ac:dyDescent="0.2"/>
  <cols>
    <col min="1" max="1" width="9.125" bestFit="1" customWidth="1"/>
    <col min="2" max="2" width="14.125" customWidth="1"/>
    <col min="3" max="3" width="13.25" customWidth="1"/>
    <col min="4" max="4" width="9.75" customWidth="1"/>
    <col min="7" max="7" width="10.75" bestFit="1" customWidth="1"/>
  </cols>
  <sheetData>
    <row r="2" spans="1:9" x14ac:dyDescent="0.2">
      <c r="B2" s="25">
        <f>SUM(B6:B95)</f>
        <v>1.0000272882477601</v>
      </c>
    </row>
    <row r="3" spans="1:9" s="24" customFormat="1" ht="16.5" x14ac:dyDescent="0.2">
      <c r="A3" s="17" t="s">
        <v>319</v>
      </c>
      <c r="B3" s="26">
        <f>B6</f>
        <v>1.0416666666666666E-4</v>
      </c>
      <c r="C3" s="17" t="s">
        <v>320</v>
      </c>
      <c r="D3" s="14">
        <v>1.0242599999999999</v>
      </c>
      <c r="F3" s="17" t="s">
        <v>355</v>
      </c>
      <c r="G3" s="18">
        <f>SUM(关卡产出!I4:I93)</f>
        <v>11520000</v>
      </c>
      <c r="H3" s="17" t="s">
        <v>356</v>
      </c>
      <c r="I3" s="14">
        <v>24</v>
      </c>
    </row>
    <row r="4" spans="1:9" s="24" customFormat="1" x14ac:dyDescent="0.2">
      <c r="D4" s="24">
        <v>1</v>
      </c>
      <c r="E4" s="24">
        <v>0.85</v>
      </c>
      <c r="F4" s="24">
        <v>0.7</v>
      </c>
      <c r="G4" s="24">
        <v>0.5</v>
      </c>
    </row>
    <row r="5" spans="1:9" ht="17.25" x14ac:dyDescent="0.2">
      <c r="A5" s="13" t="s">
        <v>219</v>
      </c>
      <c r="B5" s="13" t="s">
        <v>351</v>
      </c>
      <c r="C5" s="13" t="s">
        <v>314</v>
      </c>
      <c r="D5" s="13" t="s">
        <v>385</v>
      </c>
      <c r="E5" s="13" t="s">
        <v>386</v>
      </c>
      <c r="F5" s="13" t="s">
        <v>387</v>
      </c>
      <c r="G5" s="13" t="s">
        <v>388</v>
      </c>
    </row>
    <row r="6" spans="1:9" ht="16.5" x14ac:dyDescent="0.2">
      <c r="A6" s="14">
        <v>1</v>
      </c>
      <c r="B6" s="26">
        <f>关卡产出!AF4/SUM(关卡产出!I4:I93)*4*6</f>
        <v>1.0416666666666666E-4</v>
      </c>
      <c r="C6" s="14">
        <f>INT($G$3*B6/$I$3)</f>
        <v>50</v>
      </c>
      <c r="D6" s="18">
        <f>INT($C6*D$4/5)*5</f>
        <v>50</v>
      </c>
      <c r="E6" s="18">
        <f t="shared" ref="E6:G21" si="0">INT($C6*E$4/5)*5</f>
        <v>40</v>
      </c>
      <c r="F6" s="18">
        <f t="shared" si="0"/>
        <v>35</v>
      </c>
      <c r="G6" s="18">
        <f t="shared" si="0"/>
        <v>25</v>
      </c>
    </row>
    <row r="7" spans="1:9" ht="16.5" x14ac:dyDescent="0.2">
      <c r="A7" s="14">
        <v>2</v>
      </c>
      <c r="B7" s="27">
        <f>B6*$D$3+$B$3</f>
        <v>2.1086041666666666E-4</v>
      </c>
      <c r="C7" s="14">
        <f t="shared" ref="C7:C70" si="1">INT($G$3*B7/$I$3)</f>
        <v>101</v>
      </c>
      <c r="D7" s="18">
        <f t="shared" ref="D7:G38" si="2">INT($C7*D$4/5)*5</f>
        <v>100</v>
      </c>
      <c r="E7" s="18">
        <f t="shared" si="0"/>
        <v>85</v>
      </c>
      <c r="F7" s="18">
        <f t="shared" si="0"/>
        <v>70</v>
      </c>
      <c r="G7" s="18">
        <f t="shared" si="0"/>
        <v>50</v>
      </c>
    </row>
    <row r="8" spans="1:9" ht="16.5" x14ac:dyDescent="0.2">
      <c r="A8" s="14">
        <v>3</v>
      </c>
      <c r="B8" s="27">
        <f t="shared" ref="B8:B71" si="3">B7*$D$3+$B$3</f>
        <v>3.2014255704166663E-4</v>
      </c>
      <c r="C8" s="14">
        <f t="shared" si="1"/>
        <v>153</v>
      </c>
      <c r="D8" s="18">
        <f t="shared" si="2"/>
        <v>150</v>
      </c>
      <c r="E8" s="18">
        <f t="shared" si="0"/>
        <v>130</v>
      </c>
      <c r="F8" s="18">
        <f t="shared" si="0"/>
        <v>105</v>
      </c>
      <c r="G8" s="18">
        <f t="shared" si="0"/>
        <v>75</v>
      </c>
    </row>
    <row r="9" spans="1:9" ht="16.5" x14ac:dyDescent="0.2">
      <c r="A9" s="14">
        <v>4</v>
      </c>
      <c r="B9" s="27">
        <f t="shared" si="3"/>
        <v>4.3207588214216408E-4</v>
      </c>
      <c r="C9" s="14">
        <f t="shared" si="1"/>
        <v>207</v>
      </c>
      <c r="D9" s="18">
        <f t="shared" si="2"/>
        <v>205</v>
      </c>
      <c r="E9" s="18">
        <f t="shared" si="0"/>
        <v>175</v>
      </c>
      <c r="F9" s="18">
        <f t="shared" si="0"/>
        <v>140</v>
      </c>
      <c r="G9" s="18">
        <f t="shared" si="0"/>
        <v>100</v>
      </c>
    </row>
    <row r="10" spans="1:9" ht="16.5" x14ac:dyDescent="0.2">
      <c r="A10" s="14">
        <v>5</v>
      </c>
      <c r="B10" s="27">
        <f t="shared" si="3"/>
        <v>5.4672470970959963E-4</v>
      </c>
      <c r="C10" s="14">
        <f t="shared" si="1"/>
        <v>262</v>
      </c>
      <c r="D10" s="18">
        <f t="shared" si="2"/>
        <v>260</v>
      </c>
      <c r="E10" s="18">
        <f t="shared" si="0"/>
        <v>220</v>
      </c>
      <c r="F10" s="18">
        <f t="shared" si="0"/>
        <v>180</v>
      </c>
      <c r="G10" s="18">
        <f t="shared" si="0"/>
        <v>130</v>
      </c>
    </row>
    <row r="11" spans="1:9" ht="16.5" x14ac:dyDescent="0.2">
      <c r="A11" s="14">
        <v>6</v>
      </c>
      <c r="B11" s="27">
        <f t="shared" si="3"/>
        <v>6.6415491783382123E-4</v>
      </c>
      <c r="C11" s="14">
        <f t="shared" si="1"/>
        <v>318</v>
      </c>
      <c r="D11" s="18">
        <f t="shared" si="2"/>
        <v>315</v>
      </c>
      <c r="E11" s="18">
        <f t="shared" si="0"/>
        <v>270</v>
      </c>
      <c r="F11" s="18">
        <f t="shared" si="0"/>
        <v>220</v>
      </c>
      <c r="G11" s="18">
        <f t="shared" si="0"/>
        <v>155</v>
      </c>
    </row>
    <row r="12" spans="1:9" ht="16.5" x14ac:dyDescent="0.2">
      <c r="A12" s="14">
        <v>7</v>
      </c>
      <c r="B12" s="27">
        <f t="shared" si="3"/>
        <v>7.8443398280713642E-4</v>
      </c>
      <c r="C12" s="14">
        <f t="shared" si="1"/>
        <v>376</v>
      </c>
      <c r="D12" s="18">
        <f t="shared" si="2"/>
        <v>375</v>
      </c>
      <c r="E12" s="18">
        <f t="shared" si="0"/>
        <v>315</v>
      </c>
      <c r="F12" s="18">
        <f t="shared" si="0"/>
        <v>260</v>
      </c>
      <c r="G12" s="18">
        <f t="shared" si="0"/>
        <v>185</v>
      </c>
    </row>
    <row r="13" spans="1:9" ht="16.5" x14ac:dyDescent="0.2">
      <c r="A13" s="14">
        <v>8</v>
      </c>
      <c r="B13" s="27">
        <f t="shared" si="3"/>
        <v>9.0763101789670419E-4</v>
      </c>
      <c r="C13" s="14">
        <f t="shared" si="1"/>
        <v>435</v>
      </c>
      <c r="D13" s="18">
        <f t="shared" si="2"/>
        <v>435</v>
      </c>
      <c r="E13" s="18">
        <f t="shared" si="0"/>
        <v>365</v>
      </c>
      <c r="F13" s="18">
        <f t="shared" si="0"/>
        <v>300</v>
      </c>
      <c r="G13" s="18">
        <f t="shared" si="0"/>
        <v>215</v>
      </c>
    </row>
    <row r="14" spans="1:9" ht="16.5" x14ac:dyDescent="0.2">
      <c r="A14" s="14">
        <v>9</v>
      </c>
      <c r="B14" s="27">
        <f t="shared" si="3"/>
        <v>1.0338168130575448E-3</v>
      </c>
      <c r="C14" s="14">
        <f t="shared" si="1"/>
        <v>496</v>
      </c>
      <c r="D14" s="18">
        <f t="shared" si="2"/>
        <v>495</v>
      </c>
      <c r="E14" s="18">
        <f t="shared" si="0"/>
        <v>420</v>
      </c>
      <c r="F14" s="18">
        <f t="shared" si="0"/>
        <v>345</v>
      </c>
      <c r="G14" s="18">
        <f t="shared" si="0"/>
        <v>245</v>
      </c>
    </row>
    <row r="15" spans="1:9" ht="16.5" x14ac:dyDescent="0.2">
      <c r="A15" s="14">
        <v>10</v>
      </c>
      <c r="B15" s="27">
        <f t="shared" si="3"/>
        <v>1.1630638756089874E-3</v>
      </c>
      <c r="C15" s="14">
        <f t="shared" si="1"/>
        <v>558</v>
      </c>
      <c r="D15" s="18">
        <f t="shared" si="2"/>
        <v>555</v>
      </c>
      <c r="E15" s="18">
        <f t="shared" si="0"/>
        <v>470</v>
      </c>
      <c r="F15" s="18">
        <f t="shared" si="0"/>
        <v>390</v>
      </c>
      <c r="G15" s="18">
        <f t="shared" si="0"/>
        <v>275</v>
      </c>
    </row>
    <row r="16" spans="1:9" ht="16.5" x14ac:dyDescent="0.2">
      <c r="A16" s="14">
        <v>11</v>
      </c>
      <c r="B16" s="27">
        <f t="shared" si="3"/>
        <v>1.2954464718979281E-3</v>
      </c>
      <c r="C16" s="14">
        <f t="shared" si="1"/>
        <v>621</v>
      </c>
      <c r="D16" s="18">
        <f t="shared" si="2"/>
        <v>620</v>
      </c>
      <c r="E16" s="18">
        <f t="shared" si="0"/>
        <v>525</v>
      </c>
      <c r="F16" s="18">
        <f t="shared" si="0"/>
        <v>430</v>
      </c>
      <c r="G16" s="18">
        <f t="shared" si="0"/>
        <v>310</v>
      </c>
    </row>
    <row r="17" spans="1:7" ht="16.5" x14ac:dyDescent="0.2">
      <c r="A17" s="14">
        <v>12</v>
      </c>
      <c r="B17" s="27">
        <f t="shared" si="3"/>
        <v>1.4310406699728385E-3</v>
      </c>
      <c r="C17" s="14">
        <f t="shared" si="1"/>
        <v>686</v>
      </c>
      <c r="D17" s="18">
        <f t="shared" si="2"/>
        <v>685</v>
      </c>
      <c r="E17" s="18">
        <f t="shared" si="0"/>
        <v>580</v>
      </c>
      <c r="F17" s="18">
        <f t="shared" si="0"/>
        <v>480</v>
      </c>
      <c r="G17" s="18">
        <f t="shared" si="0"/>
        <v>340</v>
      </c>
    </row>
    <row r="18" spans="1:7" ht="16.5" x14ac:dyDescent="0.2">
      <c r="A18" s="14">
        <v>13</v>
      </c>
      <c r="B18" s="27">
        <f t="shared" si="3"/>
        <v>1.5699243832930461E-3</v>
      </c>
      <c r="C18" s="14">
        <f t="shared" si="1"/>
        <v>753</v>
      </c>
      <c r="D18" s="18">
        <f t="shared" si="2"/>
        <v>750</v>
      </c>
      <c r="E18" s="18">
        <f t="shared" si="0"/>
        <v>640</v>
      </c>
      <c r="F18" s="18">
        <f t="shared" si="0"/>
        <v>525</v>
      </c>
      <c r="G18" s="18">
        <f t="shared" si="0"/>
        <v>375</v>
      </c>
    </row>
    <row r="19" spans="1:7" ht="16.5" x14ac:dyDescent="0.2">
      <c r="A19" s="14">
        <v>14</v>
      </c>
      <c r="B19" s="27">
        <f t="shared" si="3"/>
        <v>1.712177415498402E-3</v>
      </c>
      <c r="C19" s="14">
        <f t="shared" si="1"/>
        <v>821</v>
      </c>
      <c r="D19" s="18">
        <f t="shared" si="2"/>
        <v>820</v>
      </c>
      <c r="E19" s="18">
        <f t="shared" si="0"/>
        <v>695</v>
      </c>
      <c r="F19" s="18">
        <f t="shared" si="0"/>
        <v>570</v>
      </c>
      <c r="G19" s="18">
        <f t="shared" si="0"/>
        <v>410</v>
      </c>
    </row>
    <row r="20" spans="1:7" ht="16.5" x14ac:dyDescent="0.2">
      <c r="A20" s="14">
        <v>15</v>
      </c>
      <c r="B20" s="27">
        <f t="shared" si="3"/>
        <v>1.8578815062650599E-3</v>
      </c>
      <c r="C20" s="14">
        <f t="shared" si="1"/>
        <v>891</v>
      </c>
      <c r="D20" s="18">
        <f t="shared" si="2"/>
        <v>890</v>
      </c>
      <c r="E20" s="18">
        <f t="shared" si="0"/>
        <v>755</v>
      </c>
      <c r="F20" s="18">
        <f t="shared" si="0"/>
        <v>620</v>
      </c>
      <c r="G20" s="18">
        <f t="shared" si="0"/>
        <v>445</v>
      </c>
    </row>
    <row r="21" spans="1:7" ht="16.5" x14ac:dyDescent="0.2">
      <c r="A21" s="14">
        <v>16</v>
      </c>
      <c r="B21" s="27">
        <f t="shared" si="3"/>
        <v>2.0071203782737169E-3</v>
      </c>
      <c r="C21" s="14">
        <f t="shared" si="1"/>
        <v>963</v>
      </c>
      <c r="D21" s="18">
        <f t="shared" si="2"/>
        <v>960</v>
      </c>
      <c r="E21" s="18">
        <f t="shared" si="0"/>
        <v>815</v>
      </c>
      <c r="F21" s="18">
        <f t="shared" si="0"/>
        <v>670</v>
      </c>
      <c r="G21" s="18">
        <f t="shared" si="0"/>
        <v>480</v>
      </c>
    </row>
    <row r="22" spans="1:7" ht="16.5" x14ac:dyDescent="0.2">
      <c r="A22" s="14">
        <v>17</v>
      </c>
      <c r="B22" s="27">
        <f t="shared" si="3"/>
        <v>2.1599797853173036E-3</v>
      </c>
      <c r="C22" s="14">
        <f t="shared" si="1"/>
        <v>1036</v>
      </c>
      <c r="D22" s="18">
        <f t="shared" si="2"/>
        <v>1035</v>
      </c>
      <c r="E22" s="18">
        <f t="shared" si="2"/>
        <v>880</v>
      </c>
      <c r="F22" s="18">
        <f t="shared" si="2"/>
        <v>725</v>
      </c>
      <c r="G22" s="18">
        <f t="shared" si="2"/>
        <v>515</v>
      </c>
    </row>
    <row r="23" spans="1:7" ht="16.5" x14ac:dyDescent="0.2">
      <c r="A23" s="14">
        <v>18</v>
      </c>
      <c r="B23" s="27">
        <f t="shared" si="3"/>
        <v>2.3165475615757676E-3</v>
      </c>
      <c r="C23" s="14">
        <f t="shared" si="1"/>
        <v>1111</v>
      </c>
      <c r="D23" s="18">
        <f t="shared" si="2"/>
        <v>1110</v>
      </c>
      <c r="E23" s="18">
        <f t="shared" si="2"/>
        <v>940</v>
      </c>
      <c r="F23" s="18">
        <f t="shared" si="2"/>
        <v>775</v>
      </c>
      <c r="G23" s="18">
        <f t="shared" si="2"/>
        <v>555</v>
      </c>
    </row>
    <row r="24" spans="1:7" ht="16.5" x14ac:dyDescent="0.2">
      <c r="A24" s="14">
        <v>19</v>
      </c>
      <c r="B24" s="27">
        <f t="shared" si="3"/>
        <v>2.4769136720862619E-3</v>
      </c>
      <c r="C24" s="14">
        <f t="shared" si="1"/>
        <v>1188</v>
      </c>
      <c r="D24" s="18">
        <f t="shared" si="2"/>
        <v>1185</v>
      </c>
      <c r="E24" s="18">
        <f t="shared" si="2"/>
        <v>1005</v>
      </c>
      <c r="F24" s="18">
        <f t="shared" si="2"/>
        <v>830</v>
      </c>
      <c r="G24" s="18">
        <f t="shared" si="2"/>
        <v>590</v>
      </c>
    </row>
    <row r="25" spans="1:7" ht="16.5" x14ac:dyDescent="0.2">
      <c r="A25" s="14">
        <v>20</v>
      </c>
      <c r="B25" s="27">
        <f t="shared" si="3"/>
        <v>2.6411702644377408E-3</v>
      </c>
      <c r="C25" s="14">
        <f t="shared" si="1"/>
        <v>1267</v>
      </c>
      <c r="D25" s="18">
        <f t="shared" si="2"/>
        <v>1265</v>
      </c>
      <c r="E25" s="18">
        <f t="shared" si="2"/>
        <v>1075</v>
      </c>
      <c r="F25" s="18">
        <f t="shared" si="2"/>
        <v>885</v>
      </c>
      <c r="G25" s="18">
        <f t="shared" si="2"/>
        <v>630</v>
      </c>
    </row>
    <row r="26" spans="1:7" ht="16.5" x14ac:dyDescent="0.2">
      <c r="A26" s="14">
        <v>21</v>
      </c>
      <c r="B26" s="27">
        <f t="shared" si="3"/>
        <v>2.8094117217196666E-3</v>
      </c>
      <c r="C26" s="14">
        <f t="shared" si="1"/>
        <v>1348</v>
      </c>
      <c r="D26" s="18">
        <f t="shared" si="2"/>
        <v>1345</v>
      </c>
      <c r="E26" s="18">
        <f t="shared" si="2"/>
        <v>1145</v>
      </c>
      <c r="F26" s="18">
        <f t="shared" si="2"/>
        <v>940</v>
      </c>
      <c r="G26" s="18">
        <f t="shared" si="2"/>
        <v>670</v>
      </c>
    </row>
    <row r="27" spans="1:7" ht="16.5" x14ac:dyDescent="0.2">
      <c r="A27" s="14">
        <v>22</v>
      </c>
      <c r="B27" s="27">
        <f t="shared" si="3"/>
        <v>2.9817347167552521E-3</v>
      </c>
      <c r="C27" s="14">
        <f t="shared" si="1"/>
        <v>1431</v>
      </c>
      <c r="D27" s="18">
        <f t="shared" si="2"/>
        <v>1430</v>
      </c>
      <c r="E27" s="18">
        <f t="shared" si="2"/>
        <v>1215</v>
      </c>
      <c r="F27" s="18">
        <f t="shared" si="2"/>
        <v>1000</v>
      </c>
      <c r="G27" s="18">
        <f t="shared" si="2"/>
        <v>715</v>
      </c>
    </row>
    <row r="28" spans="1:7" ht="16.5" x14ac:dyDescent="0.2">
      <c r="A28" s="14">
        <v>23</v>
      </c>
      <c r="B28" s="27">
        <f t="shared" si="3"/>
        <v>3.1582382676504008E-3</v>
      </c>
      <c r="C28" s="14">
        <f t="shared" si="1"/>
        <v>1515</v>
      </c>
      <c r="D28" s="18">
        <f t="shared" si="2"/>
        <v>1515</v>
      </c>
      <c r="E28" s="18">
        <f t="shared" si="2"/>
        <v>1285</v>
      </c>
      <c r="F28" s="18">
        <f t="shared" si="2"/>
        <v>1060</v>
      </c>
      <c r="G28" s="18">
        <f t="shared" si="2"/>
        <v>755</v>
      </c>
    </row>
    <row r="29" spans="1:7" ht="16.5" x14ac:dyDescent="0.2">
      <c r="A29" s="14">
        <v>24</v>
      </c>
      <c r="B29" s="27">
        <f t="shared" si="3"/>
        <v>3.3390237946902658E-3</v>
      </c>
      <c r="C29" s="14">
        <f t="shared" si="1"/>
        <v>1602</v>
      </c>
      <c r="D29" s="18">
        <f t="shared" si="2"/>
        <v>1600</v>
      </c>
      <c r="E29" s="18">
        <f t="shared" si="2"/>
        <v>1360</v>
      </c>
      <c r="F29" s="18">
        <f t="shared" si="2"/>
        <v>1120</v>
      </c>
      <c r="G29" s="18">
        <f t="shared" si="2"/>
        <v>800</v>
      </c>
    </row>
    <row r="30" spans="1:7" ht="16.5" x14ac:dyDescent="0.2">
      <c r="A30" s="14">
        <v>25</v>
      </c>
      <c r="B30" s="27">
        <f t="shared" si="3"/>
        <v>3.5241951786161179E-3</v>
      </c>
      <c r="C30" s="14">
        <f t="shared" si="1"/>
        <v>1691</v>
      </c>
      <c r="D30" s="18">
        <f t="shared" si="2"/>
        <v>1690</v>
      </c>
      <c r="E30" s="18">
        <f t="shared" si="2"/>
        <v>1435</v>
      </c>
      <c r="F30" s="18">
        <f t="shared" si="2"/>
        <v>1180</v>
      </c>
      <c r="G30" s="18">
        <f t="shared" si="2"/>
        <v>845</v>
      </c>
    </row>
    <row r="31" spans="1:7" ht="16.5" x14ac:dyDescent="0.2">
      <c r="A31" s="14">
        <v>26</v>
      </c>
      <c r="B31" s="27">
        <f t="shared" si="3"/>
        <v>3.7138588203160113E-3</v>
      </c>
      <c r="C31" s="14">
        <f t="shared" si="1"/>
        <v>1782</v>
      </c>
      <c r="D31" s="18">
        <f t="shared" si="2"/>
        <v>1780</v>
      </c>
      <c r="E31" s="18">
        <f t="shared" si="2"/>
        <v>1510</v>
      </c>
      <c r="F31" s="18">
        <f t="shared" si="2"/>
        <v>1245</v>
      </c>
      <c r="G31" s="18">
        <f t="shared" si="2"/>
        <v>890</v>
      </c>
    </row>
    <row r="32" spans="1:7" ht="16.5" x14ac:dyDescent="0.2">
      <c r="A32" s="14">
        <v>27</v>
      </c>
      <c r="B32" s="27">
        <f t="shared" si="3"/>
        <v>3.908123701963544E-3</v>
      </c>
      <c r="C32" s="14">
        <f t="shared" si="1"/>
        <v>1875</v>
      </c>
      <c r="D32" s="18">
        <f t="shared" si="2"/>
        <v>1875</v>
      </c>
      <c r="E32" s="18">
        <f t="shared" si="2"/>
        <v>1590</v>
      </c>
      <c r="F32" s="18">
        <f t="shared" si="2"/>
        <v>1310</v>
      </c>
      <c r="G32" s="18">
        <f t="shared" si="2"/>
        <v>935</v>
      </c>
    </row>
    <row r="33" spans="1:7" ht="16.5" x14ac:dyDescent="0.2">
      <c r="A33" s="14">
        <v>28</v>
      </c>
      <c r="B33" s="27">
        <f t="shared" si="3"/>
        <v>4.1071014496398455E-3</v>
      </c>
      <c r="C33" s="14">
        <f t="shared" si="1"/>
        <v>1971</v>
      </c>
      <c r="D33" s="18">
        <f t="shared" si="2"/>
        <v>1970</v>
      </c>
      <c r="E33" s="18">
        <f t="shared" si="2"/>
        <v>1675</v>
      </c>
      <c r="F33" s="18">
        <f t="shared" si="2"/>
        <v>1375</v>
      </c>
      <c r="G33" s="18">
        <f t="shared" si="2"/>
        <v>985</v>
      </c>
    </row>
    <row r="34" spans="1:7" ht="16.5" x14ac:dyDescent="0.2">
      <c r="A34" s="14">
        <v>29</v>
      </c>
      <c r="B34" s="27">
        <f t="shared" si="3"/>
        <v>4.3109063974747742E-3</v>
      </c>
      <c r="C34" s="14">
        <f t="shared" si="1"/>
        <v>2069</v>
      </c>
      <c r="D34" s="18">
        <f t="shared" si="2"/>
        <v>2065</v>
      </c>
      <c r="E34" s="18">
        <f t="shared" si="2"/>
        <v>1755</v>
      </c>
      <c r="F34" s="18">
        <f t="shared" si="2"/>
        <v>1445</v>
      </c>
      <c r="G34" s="18">
        <f t="shared" si="2"/>
        <v>1030</v>
      </c>
    </row>
    <row r="35" spans="1:7" ht="16.5" x14ac:dyDescent="0.2">
      <c r="A35" s="14">
        <v>30</v>
      </c>
      <c r="B35" s="27">
        <f t="shared" si="3"/>
        <v>4.5196556533441783E-3</v>
      </c>
      <c r="C35" s="14">
        <f t="shared" si="1"/>
        <v>2169</v>
      </c>
      <c r="D35" s="18">
        <f t="shared" si="2"/>
        <v>2165</v>
      </c>
      <c r="E35" s="18">
        <f t="shared" si="2"/>
        <v>1840</v>
      </c>
      <c r="F35" s="18">
        <f t="shared" si="2"/>
        <v>1515</v>
      </c>
      <c r="G35" s="18">
        <f t="shared" si="2"/>
        <v>1080</v>
      </c>
    </row>
    <row r="36" spans="1:7" ht="16.5" x14ac:dyDescent="0.2">
      <c r="A36" s="14">
        <v>31</v>
      </c>
      <c r="B36" s="27">
        <f t="shared" si="3"/>
        <v>4.7334691661609744E-3</v>
      </c>
      <c r="C36" s="14">
        <f t="shared" si="1"/>
        <v>2272</v>
      </c>
      <c r="D36" s="18">
        <f t="shared" si="2"/>
        <v>2270</v>
      </c>
      <c r="E36" s="18">
        <f t="shared" si="2"/>
        <v>1930</v>
      </c>
      <c r="F36" s="18">
        <f t="shared" si="2"/>
        <v>1590</v>
      </c>
      <c r="G36" s="18">
        <f t="shared" si="2"/>
        <v>1135</v>
      </c>
    </row>
    <row r="37" spans="1:7" ht="16.5" x14ac:dyDescent="0.2">
      <c r="A37" s="14">
        <v>32</v>
      </c>
      <c r="B37" s="27">
        <f t="shared" si="3"/>
        <v>4.9524697947987062E-3</v>
      </c>
      <c r="C37" s="14">
        <f t="shared" si="1"/>
        <v>2377</v>
      </c>
      <c r="D37" s="18">
        <f t="shared" si="2"/>
        <v>2375</v>
      </c>
      <c r="E37" s="18">
        <f t="shared" si="2"/>
        <v>2020</v>
      </c>
      <c r="F37" s="18">
        <f t="shared" si="2"/>
        <v>1660</v>
      </c>
      <c r="G37" s="18">
        <f t="shared" si="2"/>
        <v>1185</v>
      </c>
    </row>
    <row r="38" spans="1:7" ht="16.5" x14ac:dyDescent="0.2">
      <c r="A38" s="14">
        <v>33</v>
      </c>
      <c r="B38" s="27">
        <f t="shared" si="3"/>
        <v>5.1767833786871892E-3</v>
      </c>
      <c r="C38" s="14">
        <f t="shared" si="1"/>
        <v>2484</v>
      </c>
      <c r="D38" s="18">
        <f t="shared" si="2"/>
        <v>2480</v>
      </c>
      <c r="E38" s="18">
        <f t="shared" si="2"/>
        <v>2110</v>
      </c>
      <c r="F38" s="18">
        <f t="shared" si="2"/>
        <v>1735</v>
      </c>
      <c r="G38" s="18">
        <f t="shared" si="2"/>
        <v>1240</v>
      </c>
    </row>
    <row r="39" spans="1:7" ht="16.5" x14ac:dyDescent="0.2">
      <c r="A39" s="14">
        <v>34</v>
      </c>
      <c r="B39" s="27">
        <f t="shared" si="3"/>
        <v>5.4065388101208062E-3</v>
      </c>
      <c r="C39" s="14">
        <f t="shared" si="1"/>
        <v>2595</v>
      </c>
      <c r="D39" s="18">
        <f t="shared" ref="D39:G70" si="4">INT($C39*D$4/5)*5</f>
        <v>2595</v>
      </c>
      <c r="E39" s="18">
        <f t="shared" si="4"/>
        <v>2205</v>
      </c>
      <c r="F39" s="18">
        <f t="shared" si="4"/>
        <v>1815</v>
      </c>
      <c r="G39" s="18">
        <f t="shared" si="4"/>
        <v>1295</v>
      </c>
    </row>
    <row r="40" spans="1:7" ht="16.5" x14ac:dyDescent="0.2">
      <c r="A40" s="14">
        <v>35</v>
      </c>
      <c r="B40" s="27">
        <f t="shared" si="3"/>
        <v>5.6418681083210027E-3</v>
      </c>
      <c r="C40" s="14">
        <f t="shared" si="1"/>
        <v>2708</v>
      </c>
      <c r="D40" s="18">
        <f t="shared" si="4"/>
        <v>2705</v>
      </c>
      <c r="E40" s="18">
        <f t="shared" si="4"/>
        <v>2300</v>
      </c>
      <c r="F40" s="18">
        <f t="shared" si="4"/>
        <v>1895</v>
      </c>
      <c r="G40" s="18">
        <f t="shared" si="4"/>
        <v>1350</v>
      </c>
    </row>
    <row r="41" spans="1:7" ht="16.5" x14ac:dyDescent="0.2">
      <c r="A41" s="14">
        <v>36</v>
      </c>
      <c r="B41" s="27">
        <f t="shared" si="3"/>
        <v>5.8829064952955366E-3</v>
      </c>
      <c r="C41" s="14">
        <f t="shared" si="1"/>
        <v>2823</v>
      </c>
      <c r="D41" s="18">
        <f t="shared" si="4"/>
        <v>2820</v>
      </c>
      <c r="E41" s="18">
        <f t="shared" si="4"/>
        <v>2395</v>
      </c>
      <c r="F41" s="18">
        <f t="shared" si="4"/>
        <v>1975</v>
      </c>
      <c r="G41" s="18">
        <f t="shared" si="4"/>
        <v>1410</v>
      </c>
    </row>
    <row r="42" spans="1:7" ht="16.5" x14ac:dyDescent="0.2">
      <c r="A42" s="14">
        <v>37</v>
      </c>
      <c r="B42" s="27">
        <f t="shared" si="3"/>
        <v>6.1297924735380727E-3</v>
      </c>
      <c r="C42" s="14">
        <f t="shared" si="1"/>
        <v>2942</v>
      </c>
      <c r="D42" s="18">
        <f t="shared" si="4"/>
        <v>2940</v>
      </c>
      <c r="E42" s="18">
        <f t="shared" si="4"/>
        <v>2500</v>
      </c>
      <c r="F42" s="18">
        <f t="shared" si="4"/>
        <v>2055</v>
      </c>
      <c r="G42" s="18">
        <f t="shared" si="4"/>
        <v>1470</v>
      </c>
    </row>
    <row r="43" spans="1:7" ht="16.5" x14ac:dyDescent="0.2">
      <c r="A43" s="14">
        <v>38</v>
      </c>
      <c r="B43" s="27">
        <f t="shared" si="3"/>
        <v>6.3826679056127721E-3</v>
      </c>
      <c r="C43" s="14">
        <f t="shared" si="1"/>
        <v>3063</v>
      </c>
      <c r="D43" s="18">
        <f t="shared" si="4"/>
        <v>3060</v>
      </c>
      <c r="E43" s="18">
        <f t="shared" si="4"/>
        <v>2600</v>
      </c>
      <c r="F43" s="18">
        <f t="shared" si="4"/>
        <v>2140</v>
      </c>
      <c r="G43" s="18">
        <f t="shared" si="4"/>
        <v>1530</v>
      </c>
    </row>
    <row r="44" spans="1:7" ht="16.5" x14ac:dyDescent="0.2">
      <c r="A44" s="14">
        <v>39</v>
      </c>
      <c r="B44" s="27">
        <f t="shared" si="3"/>
        <v>6.641678095669604E-3</v>
      </c>
      <c r="C44" s="14">
        <f t="shared" si="1"/>
        <v>3188</v>
      </c>
      <c r="D44" s="18">
        <f t="shared" si="4"/>
        <v>3185</v>
      </c>
      <c r="E44" s="18">
        <f t="shared" si="4"/>
        <v>2705</v>
      </c>
      <c r="F44" s="18">
        <f t="shared" si="4"/>
        <v>2230</v>
      </c>
      <c r="G44" s="18">
        <f t="shared" si="4"/>
        <v>1590</v>
      </c>
    </row>
    <row r="45" spans="1:7" ht="16.5" x14ac:dyDescent="0.2">
      <c r="A45" s="14">
        <v>40</v>
      </c>
      <c r="B45" s="27">
        <f t="shared" si="3"/>
        <v>6.9069718729372143E-3</v>
      </c>
      <c r="C45" s="14">
        <f t="shared" si="1"/>
        <v>3315</v>
      </c>
      <c r="D45" s="18">
        <f t="shared" si="4"/>
        <v>3315</v>
      </c>
      <c r="E45" s="18">
        <f t="shared" si="4"/>
        <v>2815</v>
      </c>
      <c r="F45" s="18">
        <f t="shared" si="4"/>
        <v>2320</v>
      </c>
      <c r="G45" s="18">
        <f t="shared" si="4"/>
        <v>1655</v>
      </c>
    </row>
    <row r="46" spans="1:7" ht="16.5" x14ac:dyDescent="0.2">
      <c r="A46" s="14">
        <v>41</v>
      </c>
      <c r="B46" s="27">
        <f t="shared" si="3"/>
        <v>7.1787016772413368E-3</v>
      </c>
      <c r="C46" s="14">
        <f t="shared" si="1"/>
        <v>3445</v>
      </c>
      <c r="D46" s="18">
        <f t="shared" si="4"/>
        <v>3445</v>
      </c>
      <c r="E46" s="18">
        <f t="shared" si="4"/>
        <v>2925</v>
      </c>
      <c r="F46" s="18">
        <f t="shared" si="4"/>
        <v>2410</v>
      </c>
      <c r="G46" s="18">
        <f t="shared" si="4"/>
        <v>1720</v>
      </c>
    </row>
    <row r="47" spans="1:7" ht="16.5" x14ac:dyDescent="0.2">
      <c r="A47" s="14">
        <v>42</v>
      </c>
      <c r="B47" s="27">
        <f t="shared" si="3"/>
        <v>7.4570236465978778E-3</v>
      </c>
      <c r="C47" s="14">
        <f t="shared" si="1"/>
        <v>3579</v>
      </c>
      <c r="D47" s="18">
        <f t="shared" si="4"/>
        <v>3575</v>
      </c>
      <c r="E47" s="18">
        <f t="shared" si="4"/>
        <v>3040</v>
      </c>
      <c r="F47" s="18">
        <f t="shared" si="4"/>
        <v>2505</v>
      </c>
      <c r="G47" s="18">
        <f t="shared" si="4"/>
        <v>1785</v>
      </c>
    </row>
    <row r="48" spans="1:7" ht="16.5" x14ac:dyDescent="0.2">
      <c r="A48" s="14">
        <v>43</v>
      </c>
      <c r="B48" s="27">
        <f t="shared" si="3"/>
        <v>7.7420977069310084E-3</v>
      </c>
      <c r="C48" s="14">
        <f t="shared" si="1"/>
        <v>3716</v>
      </c>
      <c r="D48" s="18">
        <f t="shared" si="4"/>
        <v>3715</v>
      </c>
      <c r="E48" s="18">
        <f t="shared" si="4"/>
        <v>3155</v>
      </c>
      <c r="F48" s="18">
        <f t="shared" si="4"/>
        <v>2600</v>
      </c>
      <c r="G48" s="18">
        <f t="shared" si="4"/>
        <v>1855</v>
      </c>
    </row>
    <row r="49" spans="1:7" ht="16.5" x14ac:dyDescent="0.2">
      <c r="A49" s="14">
        <v>44</v>
      </c>
      <c r="B49" s="27">
        <f t="shared" si="3"/>
        <v>8.0340876639678222E-3</v>
      </c>
      <c r="C49" s="14">
        <f t="shared" si="1"/>
        <v>3856</v>
      </c>
      <c r="D49" s="18">
        <f t="shared" si="4"/>
        <v>3855</v>
      </c>
      <c r="E49" s="18">
        <f t="shared" si="4"/>
        <v>3275</v>
      </c>
      <c r="F49" s="18">
        <f t="shared" si="4"/>
        <v>2695</v>
      </c>
      <c r="G49" s="18">
        <f t="shared" si="4"/>
        <v>1925</v>
      </c>
    </row>
    <row r="50" spans="1:7" ht="16.5" x14ac:dyDescent="0.2">
      <c r="A50" s="14">
        <v>45</v>
      </c>
      <c r="B50" s="27">
        <f t="shared" si="3"/>
        <v>8.3331612973623487E-3</v>
      </c>
      <c r="C50" s="14">
        <f t="shared" si="1"/>
        <v>3999</v>
      </c>
      <c r="D50" s="18">
        <f t="shared" si="4"/>
        <v>3995</v>
      </c>
      <c r="E50" s="18">
        <f t="shared" si="4"/>
        <v>3395</v>
      </c>
      <c r="F50" s="18">
        <f t="shared" si="4"/>
        <v>2795</v>
      </c>
      <c r="G50" s="18">
        <f t="shared" si="4"/>
        <v>1995</v>
      </c>
    </row>
    <row r="51" spans="1:7" ht="16.5" x14ac:dyDescent="0.2">
      <c r="A51" s="14">
        <v>46</v>
      </c>
      <c r="B51" s="27">
        <f t="shared" si="3"/>
        <v>8.639490457103027E-3</v>
      </c>
      <c r="C51" s="14">
        <f t="shared" si="1"/>
        <v>4146</v>
      </c>
      <c r="D51" s="18">
        <f t="shared" si="4"/>
        <v>4145</v>
      </c>
      <c r="E51" s="18">
        <f t="shared" si="4"/>
        <v>3520</v>
      </c>
      <c r="F51" s="18">
        <f t="shared" si="4"/>
        <v>2900</v>
      </c>
      <c r="G51" s="18">
        <f t="shared" si="4"/>
        <v>2070</v>
      </c>
    </row>
    <row r="52" spans="1:7" ht="16.5" x14ac:dyDescent="0.2">
      <c r="A52" s="14">
        <v>47</v>
      </c>
      <c r="B52" s="27">
        <f t="shared" si="3"/>
        <v>8.9532511622590141E-3</v>
      </c>
      <c r="C52" s="14">
        <f t="shared" si="1"/>
        <v>4297</v>
      </c>
      <c r="D52" s="18">
        <f t="shared" si="4"/>
        <v>4295</v>
      </c>
      <c r="E52" s="18">
        <f t="shared" si="4"/>
        <v>3650</v>
      </c>
      <c r="F52" s="18">
        <f t="shared" si="4"/>
        <v>3005</v>
      </c>
      <c r="G52" s="18">
        <f t="shared" si="4"/>
        <v>2145</v>
      </c>
    </row>
    <row r="53" spans="1:7" ht="16.5" x14ac:dyDescent="0.2">
      <c r="A53" s="14">
        <v>48</v>
      </c>
      <c r="B53" s="27">
        <f t="shared" si="3"/>
        <v>9.2746237021220854E-3</v>
      </c>
      <c r="C53" s="14">
        <f t="shared" si="1"/>
        <v>4451</v>
      </c>
      <c r="D53" s="18">
        <f t="shared" si="4"/>
        <v>4450</v>
      </c>
      <c r="E53" s="18">
        <f t="shared" si="4"/>
        <v>3780</v>
      </c>
      <c r="F53" s="18">
        <f t="shared" si="4"/>
        <v>3115</v>
      </c>
      <c r="G53" s="18">
        <f t="shared" si="4"/>
        <v>2225</v>
      </c>
    </row>
    <row r="54" spans="1:7" ht="16.5" x14ac:dyDescent="0.2">
      <c r="A54" s="14">
        <v>49</v>
      </c>
      <c r="B54" s="27">
        <f t="shared" si="3"/>
        <v>9.6037927398022332E-3</v>
      </c>
      <c r="C54" s="14">
        <f t="shared" si="1"/>
        <v>4609</v>
      </c>
      <c r="D54" s="18">
        <f t="shared" si="4"/>
        <v>4605</v>
      </c>
      <c r="E54" s="18">
        <f t="shared" si="4"/>
        <v>3915</v>
      </c>
      <c r="F54" s="18">
        <f t="shared" si="4"/>
        <v>3225</v>
      </c>
      <c r="G54" s="18">
        <f t="shared" si="4"/>
        <v>2300</v>
      </c>
    </row>
    <row r="55" spans="1:7" ht="16.5" x14ac:dyDescent="0.2">
      <c r="A55" s="14">
        <v>50</v>
      </c>
      <c r="B55" s="27">
        <f t="shared" si="3"/>
        <v>9.9409474183365029E-3</v>
      </c>
      <c r="C55" s="14">
        <f t="shared" si="1"/>
        <v>4771</v>
      </c>
      <c r="D55" s="18">
        <f t="shared" si="4"/>
        <v>4770</v>
      </c>
      <c r="E55" s="18">
        <f t="shared" si="4"/>
        <v>4055</v>
      </c>
      <c r="F55" s="18">
        <f t="shared" si="4"/>
        <v>3335</v>
      </c>
      <c r="G55" s="18">
        <f t="shared" si="4"/>
        <v>2385</v>
      </c>
    </row>
    <row r="56" spans="1:7" ht="16.5" x14ac:dyDescent="0.2">
      <c r="A56" s="14">
        <v>51</v>
      </c>
      <c r="B56" s="27">
        <f t="shared" si="3"/>
        <v>1.0286281469372013E-2</v>
      </c>
      <c r="C56" s="14">
        <f t="shared" si="1"/>
        <v>4937</v>
      </c>
      <c r="D56" s="18">
        <f t="shared" si="4"/>
        <v>4935</v>
      </c>
      <c r="E56" s="18">
        <f t="shared" si="4"/>
        <v>4195</v>
      </c>
      <c r="F56" s="18">
        <f t="shared" si="4"/>
        <v>3455</v>
      </c>
      <c r="G56" s="18">
        <f t="shared" si="4"/>
        <v>2465</v>
      </c>
    </row>
    <row r="57" spans="1:7" ht="16.5" x14ac:dyDescent="0.2">
      <c r="A57" s="14">
        <v>52</v>
      </c>
      <c r="B57" s="27">
        <f t="shared" si="3"/>
        <v>1.0639993324485645E-2</v>
      </c>
      <c r="C57" s="14">
        <f t="shared" si="1"/>
        <v>5107</v>
      </c>
      <c r="D57" s="18">
        <f t="shared" si="4"/>
        <v>5105</v>
      </c>
      <c r="E57" s="18">
        <f t="shared" si="4"/>
        <v>4340</v>
      </c>
      <c r="F57" s="18">
        <f t="shared" si="4"/>
        <v>3570</v>
      </c>
      <c r="G57" s="18">
        <f t="shared" si="4"/>
        <v>2550</v>
      </c>
    </row>
    <row r="58" spans="1:7" ht="16.5" x14ac:dyDescent="0.2">
      <c r="A58" s="14">
        <v>53</v>
      </c>
      <c r="B58" s="27">
        <f t="shared" si="3"/>
        <v>1.1002286229204334E-2</v>
      </c>
      <c r="C58" s="14">
        <f t="shared" si="1"/>
        <v>5281</v>
      </c>
      <c r="D58" s="18">
        <f t="shared" si="4"/>
        <v>5280</v>
      </c>
      <c r="E58" s="18">
        <f t="shared" si="4"/>
        <v>4485</v>
      </c>
      <c r="F58" s="18">
        <f t="shared" si="4"/>
        <v>3695</v>
      </c>
      <c r="G58" s="18">
        <f t="shared" si="4"/>
        <v>2640</v>
      </c>
    </row>
    <row r="59" spans="1:7" ht="16.5" x14ac:dyDescent="0.2">
      <c r="A59" s="14">
        <v>54</v>
      </c>
      <c r="B59" s="27">
        <f t="shared" si="3"/>
        <v>1.1373368359791499E-2</v>
      </c>
      <c r="C59" s="14">
        <f t="shared" si="1"/>
        <v>5459</v>
      </c>
      <c r="D59" s="18">
        <f t="shared" si="4"/>
        <v>5455</v>
      </c>
      <c r="E59" s="18">
        <f t="shared" si="4"/>
        <v>4640</v>
      </c>
      <c r="F59" s="18">
        <f t="shared" si="4"/>
        <v>3820</v>
      </c>
      <c r="G59" s="18">
        <f t="shared" si="4"/>
        <v>2725</v>
      </c>
    </row>
    <row r="60" spans="1:7" ht="16.5" x14ac:dyDescent="0.2">
      <c r="A60" s="14">
        <v>55</v>
      </c>
      <c r="B60" s="27">
        <f t="shared" si="3"/>
        <v>1.1753452942866708E-2</v>
      </c>
      <c r="C60" s="14">
        <f t="shared" si="1"/>
        <v>5641</v>
      </c>
      <c r="D60" s="18">
        <f t="shared" si="4"/>
        <v>5640</v>
      </c>
      <c r="E60" s="18">
        <f t="shared" si="4"/>
        <v>4790</v>
      </c>
      <c r="F60" s="18">
        <f t="shared" si="4"/>
        <v>3945</v>
      </c>
      <c r="G60" s="18">
        <f t="shared" si="4"/>
        <v>2820</v>
      </c>
    </row>
    <row r="61" spans="1:7" ht="16.5" x14ac:dyDescent="0.2">
      <c r="A61" s="14">
        <v>56</v>
      </c>
      <c r="B61" s="27">
        <f t="shared" si="3"/>
        <v>1.2142758377927321E-2</v>
      </c>
      <c r="C61" s="14">
        <f t="shared" si="1"/>
        <v>5828</v>
      </c>
      <c r="D61" s="18">
        <f t="shared" si="4"/>
        <v>5825</v>
      </c>
      <c r="E61" s="18">
        <f t="shared" si="4"/>
        <v>4950</v>
      </c>
      <c r="F61" s="18">
        <f t="shared" si="4"/>
        <v>4075</v>
      </c>
      <c r="G61" s="18">
        <f t="shared" si="4"/>
        <v>2910</v>
      </c>
    </row>
    <row r="62" spans="1:7" ht="16.5" x14ac:dyDescent="0.2">
      <c r="A62" s="14">
        <v>57</v>
      </c>
      <c r="B62" s="27">
        <f t="shared" si="3"/>
        <v>1.2541508362842504E-2</v>
      </c>
      <c r="C62" s="14">
        <f t="shared" si="1"/>
        <v>6019</v>
      </c>
      <c r="D62" s="18">
        <f t="shared" si="4"/>
        <v>6015</v>
      </c>
      <c r="E62" s="18">
        <f t="shared" si="4"/>
        <v>5115</v>
      </c>
      <c r="F62" s="18">
        <f t="shared" si="4"/>
        <v>4210</v>
      </c>
      <c r="G62" s="18">
        <f t="shared" si="4"/>
        <v>3005</v>
      </c>
    </row>
    <row r="63" spans="1:7" ht="16.5" x14ac:dyDescent="0.2">
      <c r="A63" s="14">
        <v>58</v>
      </c>
      <c r="B63" s="27">
        <f t="shared" si="3"/>
        <v>1.294993202239173E-2</v>
      </c>
      <c r="C63" s="14">
        <f t="shared" si="1"/>
        <v>6215</v>
      </c>
      <c r="D63" s="18">
        <f t="shared" si="4"/>
        <v>6215</v>
      </c>
      <c r="E63" s="18">
        <f t="shared" si="4"/>
        <v>5280</v>
      </c>
      <c r="F63" s="18">
        <f t="shared" si="4"/>
        <v>4350</v>
      </c>
      <c r="G63" s="18">
        <f t="shared" si="4"/>
        <v>3105</v>
      </c>
    </row>
    <row r="64" spans="1:7" ht="16.5" x14ac:dyDescent="0.2">
      <c r="A64" s="14">
        <v>59</v>
      </c>
      <c r="B64" s="27">
        <f t="shared" si="3"/>
        <v>1.3368264039921619E-2</v>
      </c>
      <c r="C64" s="14">
        <f t="shared" si="1"/>
        <v>6416</v>
      </c>
      <c r="D64" s="18">
        <f t="shared" si="4"/>
        <v>6415</v>
      </c>
      <c r="E64" s="18">
        <f t="shared" si="4"/>
        <v>5450</v>
      </c>
      <c r="F64" s="18">
        <f t="shared" si="4"/>
        <v>4490</v>
      </c>
      <c r="G64" s="18">
        <f t="shared" si="4"/>
        <v>3205</v>
      </c>
    </row>
    <row r="65" spans="1:7" ht="16.5" x14ac:dyDescent="0.2">
      <c r="A65" s="14">
        <v>60</v>
      </c>
      <c r="B65" s="27">
        <f t="shared" si="3"/>
        <v>1.3796744792196785E-2</v>
      </c>
      <c r="C65" s="14">
        <f t="shared" si="1"/>
        <v>6622</v>
      </c>
      <c r="D65" s="18">
        <f t="shared" si="4"/>
        <v>6620</v>
      </c>
      <c r="E65" s="18">
        <f t="shared" si="4"/>
        <v>5625</v>
      </c>
      <c r="F65" s="18">
        <f t="shared" si="4"/>
        <v>4635</v>
      </c>
      <c r="G65" s="18">
        <f t="shared" si="4"/>
        <v>3310</v>
      </c>
    </row>
    <row r="66" spans="1:7" ht="16.5" x14ac:dyDescent="0.2">
      <c r="A66" s="14">
        <v>61</v>
      </c>
      <c r="B66" s="27">
        <f t="shared" si="3"/>
        <v>1.4235620487522145E-2</v>
      </c>
      <c r="C66" s="14">
        <f t="shared" si="1"/>
        <v>6833</v>
      </c>
      <c r="D66" s="18">
        <f t="shared" si="4"/>
        <v>6830</v>
      </c>
      <c r="E66" s="18">
        <f t="shared" si="4"/>
        <v>5805</v>
      </c>
      <c r="F66" s="18">
        <f t="shared" si="4"/>
        <v>4780</v>
      </c>
      <c r="G66" s="18">
        <f t="shared" si="4"/>
        <v>3415</v>
      </c>
    </row>
    <row r="67" spans="1:7" ht="16.5" x14ac:dyDescent="0.2">
      <c r="A67" s="14">
        <v>62</v>
      </c>
      <c r="B67" s="27">
        <f t="shared" si="3"/>
        <v>1.4685143307216099E-2</v>
      </c>
      <c r="C67" s="14">
        <f t="shared" si="1"/>
        <v>7048</v>
      </c>
      <c r="D67" s="18">
        <f t="shared" si="4"/>
        <v>7045</v>
      </c>
      <c r="E67" s="18">
        <f t="shared" si="4"/>
        <v>5990</v>
      </c>
      <c r="F67" s="18">
        <f t="shared" si="4"/>
        <v>4930</v>
      </c>
      <c r="G67" s="18">
        <f t="shared" si="4"/>
        <v>3520</v>
      </c>
    </row>
    <row r="68" spans="1:7" ht="16.5" x14ac:dyDescent="0.2">
      <c r="A68" s="14">
        <v>63</v>
      </c>
      <c r="B68" s="27">
        <f t="shared" si="3"/>
        <v>1.5145571550515829E-2</v>
      </c>
      <c r="C68" s="14">
        <f t="shared" si="1"/>
        <v>7269</v>
      </c>
      <c r="D68" s="18">
        <f t="shared" si="4"/>
        <v>7265</v>
      </c>
      <c r="E68" s="18">
        <f t="shared" si="4"/>
        <v>6175</v>
      </c>
      <c r="F68" s="18">
        <f t="shared" si="4"/>
        <v>5085</v>
      </c>
      <c r="G68" s="18">
        <f t="shared" si="4"/>
        <v>3630</v>
      </c>
    </row>
    <row r="69" spans="1:7" ht="16.5" x14ac:dyDescent="0.2">
      <c r="A69" s="14">
        <v>64</v>
      </c>
      <c r="B69" s="27">
        <f t="shared" si="3"/>
        <v>1.561716978299801E-2</v>
      </c>
      <c r="C69" s="14">
        <f t="shared" si="1"/>
        <v>7496</v>
      </c>
      <c r="D69" s="18">
        <f t="shared" si="4"/>
        <v>7495</v>
      </c>
      <c r="E69" s="18">
        <f t="shared" si="4"/>
        <v>6370</v>
      </c>
      <c r="F69" s="18">
        <f t="shared" si="4"/>
        <v>5245</v>
      </c>
      <c r="G69" s="18">
        <f t="shared" si="4"/>
        <v>3745</v>
      </c>
    </row>
    <row r="70" spans="1:7" ht="16.5" x14ac:dyDescent="0.2">
      <c r="A70" s="14">
        <v>65</v>
      </c>
      <c r="B70" s="27">
        <f t="shared" si="3"/>
        <v>1.6100208988600206E-2</v>
      </c>
      <c r="C70" s="14">
        <f t="shared" si="1"/>
        <v>7728</v>
      </c>
      <c r="D70" s="18">
        <f t="shared" si="4"/>
        <v>7725</v>
      </c>
      <c r="E70" s="18">
        <f t="shared" si="4"/>
        <v>6565</v>
      </c>
      <c r="F70" s="18">
        <f t="shared" si="4"/>
        <v>5405</v>
      </c>
      <c r="G70" s="18">
        <f t="shared" si="4"/>
        <v>3860</v>
      </c>
    </row>
    <row r="71" spans="1:7" ht="16.5" x14ac:dyDescent="0.2">
      <c r="A71" s="14">
        <v>66</v>
      </c>
      <c r="B71" s="27">
        <f t="shared" si="3"/>
        <v>1.6594966725330312E-2</v>
      </c>
      <c r="C71" s="14">
        <f t="shared" ref="C71:C95" si="5">INT($G$3*B71/$I$3)</f>
        <v>7965</v>
      </c>
      <c r="D71" s="18">
        <f t="shared" ref="D71:G95" si="6">INT($C71*D$4/5)*5</f>
        <v>7965</v>
      </c>
      <c r="E71" s="18">
        <f t="shared" si="6"/>
        <v>6770</v>
      </c>
      <c r="F71" s="18">
        <f t="shared" si="6"/>
        <v>5575</v>
      </c>
      <c r="G71" s="18">
        <f t="shared" si="6"/>
        <v>3980</v>
      </c>
    </row>
    <row r="72" spans="1:7" ht="16.5" x14ac:dyDescent="0.2">
      <c r="A72" s="14">
        <v>67</v>
      </c>
      <c r="B72" s="27">
        <f t="shared" ref="B72:B95" si="7">B71*$D$3+$B$3</f>
        <v>1.7101727284753492E-2</v>
      </c>
      <c r="C72" s="14">
        <f t="shared" si="5"/>
        <v>8208</v>
      </c>
      <c r="D72" s="18">
        <f t="shared" si="6"/>
        <v>8205</v>
      </c>
      <c r="E72" s="18">
        <f t="shared" si="6"/>
        <v>6975</v>
      </c>
      <c r="F72" s="18">
        <f t="shared" si="6"/>
        <v>5745</v>
      </c>
      <c r="G72" s="18">
        <f t="shared" si="6"/>
        <v>4100</v>
      </c>
    </row>
    <row r="73" spans="1:7" ht="16.5" x14ac:dyDescent="0.2">
      <c r="A73" s="14">
        <v>68</v>
      </c>
      <c r="B73" s="27">
        <f t="shared" si="7"/>
        <v>1.7620781855348277E-2</v>
      </c>
      <c r="C73" s="14">
        <f t="shared" si="5"/>
        <v>8457</v>
      </c>
      <c r="D73" s="18">
        <f t="shared" si="6"/>
        <v>8455</v>
      </c>
      <c r="E73" s="18">
        <f t="shared" si="6"/>
        <v>7185</v>
      </c>
      <c r="F73" s="18">
        <f t="shared" si="6"/>
        <v>5915</v>
      </c>
      <c r="G73" s="18">
        <f t="shared" si="6"/>
        <v>4225</v>
      </c>
    </row>
    <row r="74" spans="1:7" ht="16.5" x14ac:dyDescent="0.2">
      <c r="A74" s="14">
        <v>69</v>
      </c>
      <c r="B74" s="27">
        <f t="shared" si="7"/>
        <v>1.8152428689825691E-2</v>
      </c>
      <c r="C74" s="14">
        <f t="shared" si="5"/>
        <v>8713</v>
      </c>
      <c r="D74" s="18">
        <f t="shared" si="6"/>
        <v>8710</v>
      </c>
      <c r="E74" s="18">
        <f t="shared" si="6"/>
        <v>7405</v>
      </c>
      <c r="F74" s="18">
        <f t="shared" si="6"/>
        <v>6095</v>
      </c>
      <c r="G74" s="18">
        <f t="shared" si="6"/>
        <v>4355</v>
      </c>
    </row>
    <row r="75" spans="1:7" ht="16.5" x14ac:dyDescent="0.2">
      <c r="A75" s="14">
        <v>70</v>
      </c>
      <c r="B75" s="27">
        <f t="shared" si="7"/>
        <v>1.8696973276507527E-2</v>
      </c>
      <c r="C75" s="14">
        <f t="shared" si="5"/>
        <v>8974</v>
      </c>
      <c r="D75" s="18">
        <f t="shared" si="6"/>
        <v>8970</v>
      </c>
      <c r="E75" s="18">
        <f t="shared" si="6"/>
        <v>7625</v>
      </c>
      <c r="F75" s="18">
        <f t="shared" si="6"/>
        <v>6280</v>
      </c>
      <c r="G75" s="18">
        <f t="shared" si="6"/>
        <v>4485</v>
      </c>
    </row>
    <row r="76" spans="1:7" ht="16.5" x14ac:dyDescent="0.2">
      <c r="A76" s="14">
        <v>71</v>
      </c>
      <c r="B76" s="27">
        <f t="shared" si="7"/>
        <v>1.9254728514862266E-2</v>
      </c>
      <c r="C76" s="14">
        <f t="shared" si="5"/>
        <v>9242</v>
      </c>
      <c r="D76" s="18">
        <f t="shared" si="6"/>
        <v>9240</v>
      </c>
      <c r="E76" s="18">
        <f t="shared" si="6"/>
        <v>7855</v>
      </c>
      <c r="F76" s="18">
        <f t="shared" si="6"/>
        <v>6465</v>
      </c>
      <c r="G76" s="18">
        <f t="shared" si="6"/>
        <v>4620</v>
      </c>
    </row>
    <row r="77" spans="1:7" ht="16.5" x14ac:dyDescent="0.2">
      <c r="A77" s="14">
        <v>72</v>
      </c>
      <c r="B77" s="27">
        <f t="shared" si="7"/>
        <v>1.982601489529949E-2</v>
      </c>
      <c r="C77" s="14">
        <f t="shared" si="5"/>
        <v>9516</v>
      </c>
      <c r="D77" s="18">
        <f t="shared" si="6"/>
        <v>9515</v>
      </c>
      <c r="E77" s="18">
        <f t="shared" si="6"/>
        <v>8085</v>
      </c>
      <c r="F77" s="18">
        <f t="shared" si="6"/>
        <v>6660</v>
      </c>
      <c r="G77" s="18">
        <f t="shared" si="6"/>
        <v>4755</v>
      </c>
    </row>
    <row r="78" spans="1:7" ht="16.5" x14ac:dyDescent="0.2">
      <c r="A78" s="14">
        <v>73</v>
      </c>
      <c r="B78" s="27">
        <f t="shared" si="7"/>
        <v>2.0411160683326119E-2</v>
      </c>
      <c r="C78" s="14">
        <f t="shared" si="5"/>
        <v>9797</v>
      </c>
      <c r="D78" s="18">
        <f t="shared" si="6"/>
        <v>9795</v>
      </c>
      <c r="E78" s="18">
        <f t="shared" si="6"/>
        <v>8325</v>
      </c>
      <c r="F78" s="18">
        <f t="shared" si="6"/>
        <v>6855</v>
      </c>
      <c r="G78" s="18">
        <f t="shared" si="6"/>
        <v>4895</v>
      </c>
    </row>
    <row r="79" spans="1:7" ht="16.5" x14ac:dyDescent="0.2">
      <c r="A79" s="14">
        <v>74</v>
      </c>
      <c r="B79" s="27">
        <f t="shared" si="7"/>
        <v>2.1010502108170275E-2</v>
      </c>
      <c r="C79" s="14">
        <f t="shared" si="5"/>
        <v>10085</v>
      </c>
      <c r="D79" s="18">
        <f t="shared" si="6"/>
        <v>10085</v>
      </c>
      <c r="E79" s="18">
        <f t="shared" si="6"/>
        <v>8570</v>
      </c>
      <c r="F79" s="18">
        <f t="shared" si="6"/>
        <v>7055</v>
      </c>
      <c r="G79" s="18">
        <f t="shared" si="6"/>
        <v>5040</v>
      </c>
    </row>
    <row r="80" spans="1:7" ht="16.5" x14ac:dyDescent="0.2">
      <c r="A80" s="14">
        <v>75</v>
      </c>
      <c r="B80" s="27">
        <f t="shared" si="7"/>
        <v>2.1624383555981151E-2</v>
      </c>
      <c r="C80" s="14">
        <f t="shared" si="5"/>
        <v>10379</v>
      </c>
      <c r="D80" s="18">
        <f t="shared" si="6"/>
        <v>10375</v>
      </c>
      <c r="E80" s="18">
        <f t="shared" si="6"/>
        <v>8820</v>
      </c>
      <c r="F80" s="18">
        <f t="shared" si="6"/>
        <v>7265</v>
      </c>
      <c r="G80" s="18">
        <f t="shared" si="6"/>
        <v>5185</v>
      </c>
    </row>
    <row r="81" spans="1:7" ht="16.5" x14ac:dyDescent="0.2">
      <c r="A81" s="14">
        <v>76</v>
      </c>
      <c r="B81" s="27">
        <f t="shared" si="7"/>
        <v>2.2253157767715918E-2</v>
      </c>
      <c r="C81" s="14">
        <f t="shared" si="5"/>
        <v>10681</v>
      </c>
      <c r="D81" s="18">
        <f t="shared" si="6"/>
        <v>10680</v>
      </c>
      <c r="E81" s="18">
        <f t="shared" si="6"/>
        <v>9075</v>
      </c>
      <c r="F81" s="18">
        <f t="shared" si="6"/>
        <v>7475</v>
      </c>
      <c r="G81" s="18">
        <f t="shared" si="6"/>
        <v>5340</v>
      </c>
    </row>
    <row r="82" spans="1:7" ht="16.5" x14ac:dyDescent="0.2">
      <c r="A82" s="14">
        <v>77</v>
      </c>
      <c r="B82" s="27">
        <f t="shared" si="7"/>
        <v>2.2897186041827371E-2</v>
      </c>
      <c r="C82" s="14">
        <f t="shared" si="5"/>
        <v>10990</v>
      </c>
      <c r="D82" s="18">
        <f t="shared" si="6"/>
        <v>10990</v>
      </c>
      <c r="E82" s="18">
        <f t="shared" si="6"/>
        <v>9340</v>
      </c>
      <c r="F82" s="18">
        <f t="shared" si="6"/>
        <v>7690</v>
      </c>
      <c r="G82" s="18">
        <f t="shared" si="6"/>
        <v>5495</v>
      </c>
    </row>
    <row r="83" spans="1:7" ht="16.5" x14ac:dyDescent="0.2">
      <c r="A83" s="14">
        <v>78</v>
      </c>
      <c r="B83" s="27">
        <f t="shared" si="7"/>
        <v>2.3556838441868767E-2</v>
      </c>
      <c r="C83" s="14">
        <f t="shared" si="5"/>
        <v>11307</v>
      </c>
      <c r="D83" s="18">
        <f t="shared" si="6"/>
        <v>11305</v>
      </c>
      <c r="E83" s="18">
        <f t="shared" si="6"/>
        <v>9610</v>
      </c>
      <c r="F83" s="18">
        <f t="shared" si="6"/>
        <v>7910</v>
      </c>
      <c r="G83" s="18">
        <f t="shared" si="6"/>
        <v>5650</v>
      </c>
    </row>
    <row r="84" spans="1:7" ht="16.5" x14ac:dyDescent="0.2">
      <c r="A84" s="14">
        <v>79</v>
      </c>
      <c r="B84" s="27">
        <f t="shared" si="7"/>
        <v>2.4232494009135169E-2</v>
      </c>
      <c r="C84" s="14">
        <f t="shared" si="5"/>
        <v>11631</v>
      </c>
      <c r="D84" s="18">
        <f t="shared" si="6"/>
        <v>11630</v>
      </c>
      <c r="E84" s="18">
        <f t="shared" si="6"/>
        <v>9885</v>
      </c>
      <c r="F84" s="18">
        <f t="shared" si="6"/>
        <v>8140</v>
      </c>
      <c r="G84" s="18">
        <f t="shared" si="6"/>
        <v>5815</v>
      </c>
    </row>
    <row r="85" spans="1:7" ht="16.5" x14ac:dyDescent="0.2">
      <c r="A85" s="14">
        <v>80</v>
      </c>
      <c r="B85" s="27">
        <f t="shared" si="7"/>
        <v>2.4924540980463452E-2</v>
      </c>
      <c r="C85" s="14">
        <f t="shared" si="5"/>
        <v>11963</v>
      </c>
      <c r="D85" s="18">
        <f t="shared" si="6"/>
        <v>11960</v>
      </c>
      <c r="E85" s="18">
        <f t="shared" si="6"/>
        <v>10165</v>
      </c>
      <c r="F85" s="18">
        <f t="shared" si="6"/>
        <v>8370</v>
      </c>
      <c r="G85" s="18">
        <f t="shared" si="6"/>
        <v>5980</v>
      </c>
    </row>
    <row r="86" spans="1:7" ht="16.5" x14ac:dyDescent="0.2">
      <c r="A86" s="14">
        <v>81</v>
      </c>
      <c r="B86" s="27">
        <f t="shared" si="7"/>
        <v>2.5633377011316159E-2</v>
      </c>
      <c r="C86" s="14">
        <f t="shared" si="5"/>
        <v>12304</v>
      </c>
      <c r="D86" s="18">
        <f t="shared" si="6"/>
        <v>12300</v>
      </c>
      <c r="E86" s="18">
        <f t="shared" si="6"/>
        <v>10455</v>
      </c>
      <c r="F86" s="18">
        <f t="shared" si="6"/>
        <v>8610</v>
      </c>
      <c r="G86" s="18">
        <f t="shared" si="6"/>
        <v>6150</v>
      </c>
    </row>
    <row r="87" spans="1:7" ht="16.5" x14ac:dyDescent="0.2">
      <c r="A87" s="14">
        <v>82</v>
      </c>
      <c r="B87" s="27">
        <f t="shared" si="7"/>
        <v>2.6359409404277351E-2</v>
      </c>
      <c r="C87" s="14">
        <f t="shared" si="5"/>
        <v>12652</v>
      </c>
      <c r="D87" s="18">
        <f t="shared" si="6"/>
        <v>12650</v>
      </c>
      <c r="E87" s="18">
        <f t="shared" si="6"/>
        <v>10750</v>
      </c>
      <c r="F87" s="18">
        <f t="shared" si="6"/>
        <v>8855</v>
      </c>
      <c r="G87" s="18">
        <f t="shared" si="6"/>
        <v>6325</v>
      </c>
    </row>
    <row r="88" spans="1:7" ht="16.5" x14ac:dyDescent="0.2">
      <c r="A88" s="14">
        <v>83</v>
      </c>
      <c r="B88" s="27">
        <f t="shared" si="7"/>
        <v>2.7103055343091785E-2</v>
      </c>
      <c r="C88" s="14">
        <f t="shared" si="5"/>
        <v>13009</v>
      </c>
      <c r="D88" s="18">
        <f t="shared" si="6"/>
        <v>13005</v>
      </c>
      <c r="E88" s="18">
        <f t="shared" si="6"/>
        <v>11055</v>
      </c>
      <c r="F88" s="18">
        <f t="shared" si="6"/>
        <v>9105</v>
      </c>
      <c r="G88" s="18">
        <f t="shared" si="6"/>
        <v>6500</v>
      </c>
    </row>
    <row r="89" spans="1:7" ht="16.5" x14ac:dyDescent="0.2">
      <c r="A89" s="14">
        <v>84</v>
      </c>
      <c r="B89" s="27">
        <f t="shared" si="7"/>
        <v>2.7864742132381857E-2</v>
      </c>
      <c r="C89" s="14">
        <f t="shared" si="5"/>
        <v>13375</v>
      </c>
      <c r="D89" s="18">
        <f t="shared" si="6"/>
        <v>13375</v>
      </c>
      <c r="E89" s="18">
        <f t="shared" si="6"/>
        <v>11365</v>
      </c>
      <c r="F89" s="18">
        <f t="shared" si="6"/>
        <v>9360</v>
      </c>
      <c r="G89" s="18">
        <f t="shared" si="6"/>
        <v>6685</v>
      </c>
    </row>
    <row r="90" spans="1:7" ht="16.5" x14ac:dyDescent="0.2">
      <c r="A90" s="14">
        <v>85</v>
      </c>
      <c r="B90" s="27">
        <f t="shared" si="7"/>
        <v>2.8644907443180104E-2</v>
      </c>
      <c r="C90" s="14">
        <f t="shared" si="5"/>
        <v>13749</v>
      </c>
      <c r="D90" s="18">
        <f t="shared" si="6"/>
        <v>13745</v>
      </c>
      <c r="E90" s="18">
        <f t="shared" si="6"/>
        <v>11685</v>
      </c>
      <c r="F90" s="18">
        <f t="shared" si="6"/>
        <v>9620</v>
      </c>
      <c r="G90" s="18">
        <f t="shared" si="6"/>
        <v>6870</v>
      </c>
    </row>
    <row r="91" spans="1:7" ht="16.5" x14ac:dyDescent="0.2">
      <c r="A91" s="14">
        <v>86</v>
      </c>
      <c r="B91" s="27">
        <f t="shared" si="7"/>
        <v>2.944399956441832E-2</v>
      </c>
      <c r="C91" s="14">
        <f t="shared" si="5"/>
        <v>14133</v>
      </c>
      <c r="D91" s="18">
        <f t="shared" si="6"/>
        <v>14130</v>
      </c>
      <c r="E91" s="18">
        <f t="shared" si="6"/>
        <v>12010</v>
      </c>
      <c r="F91" s="18">
        <f t="shared" si="6"/>
        <v>9890</v>
      </c>
      <c r="G91" s="18">
        <f t="shared" si="6"/>
        <v>7065</v>
      </c>
    </row>
    <row r="92" spans="1:7" ht="16.5" x14ac:dyDescent="0.2">
      <c r="A92" s="14">
        <v>87</v>
      </c>
      <c r="B92" s="27">
        <f t="shared" si="7"/>
        <v>3.0262477660517772E-2</v>
      </c>
      <c r="C92" s="14">
        <f t="shared" si="5"/>
        <v>14525</v>
      </c>
      <c r="D92" s="18">
        <f t="shared" si="6"/>
        <v>14525</v>
      </c>
      <c r="E92" s="18">
        <f t="shared" si="6"/>
        <v>12345</v>
      </c>
      <c r="F92" s="18">
        <f t="shared" si="6"/>
        <v>10165</v>
      </c>
      <c r="G92" s="18">
        <f t="shared" si="6"/>
        <v>7260</v>
      </c>
    </row>
    <row r="93" spans="1:7" ht="16.5" x14ac:dyDescent="0.2">
      <c r="A93" s="14">
        <v>88</v>
      </c>
      <c r="B93" s="27">
        <f t="shared" si="7"/>
        <v>3.1100812035228596E-2</v>
      </c>
      <c r="C93" s="14">
        <f t="shared" si="5"/>
        <v>14928</v>
      </c>
      <c r="D93" s="18">
        <f t="shared" si="6"/>
        <v>14925</v>
      </c>
      <c r="E93" s="18">
        <f t="shared" si="6"/>
        <v>12685</v>
      </c>
      <c r="F93" s="18">
        <f t="shared" si="6"/>
        <v>10445</v>
      </c>
      <c r="G93" s="18">
        <f t="shared" si="6"/>
        <v>7460</v>
      </c>
    </row>
    <row r="94" spans="1:7" ht="16.5" x14ac:dyDescent="0.2">
      <c r="A94" s="14">
        <v>89</v>
      </c>
      <c r="B94" s="27">
        <f t="shared" si="7"/>
        <v>3.1959484401869909E-2</v>
      </c>
      <c r="C94" s="14">
        <f t="shared" si="5"/>
        <v>15340</v>
      </c>
      <c r="D94" s="18">
        <f t="shared" si="6"/>
        <v>15340</v>
      </c>
      <c r="E94" s="18">
        <f t="shared" si="6"/>
        <v>13035</v>
      </c>
      <c r="F94" s="18">
        <f t="shared" si="6"/>
        <v>10735</v>
      </c>
      <c r="G94" s="18">
        <f t="shared" si="6"/>
        <v>7670</v>
      </c>
    </row>
    <row r="95" spans="1:7" ht="16.5" x14ac:dyDescent="0.2">
      <c r="A95" s="14">
        <v>90</v>
      </c>
      <c r="B95" s="27">
        <f t="shared" si="7"/>
        <v>3.283898816012594E-2</v>
      </c>
      <c r="C95" s="14">
        <f t="shared" si="5"/>
        <v>15762</v>
      </c>
      <c r="D95" s="18">
        <f t="shared" si="6"/>
        <v>15760</v>
      </c>
      <c r="E95" s="18">
        <f t="shared" si="6"/>
        <v>13395</v>
      </c>
      <c r="F95" s="18">
        <f t="shared" si="6"/>
        <v>11030</v>
      </c>
      <c r="G95" s="18">
        <f t="shared" si="6"/>
        <v>7880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1"/>
  <sheetViews>
    <sheetView workbookViewId="0">
      <selection activeCell="M17" sqref="M17"/>
    </sheetView>
  </sheetViews>
  <sheetFormatPr defaultRowHeight="14.25" x14ac:dyDescent="0.2"/>
  <cols>
    <col min="1" max="1" width="14.125" customWidth="1"/>
    <col min="2" max="2" width="9.625" bestFit="1" customWidth="1"/>
    <col min="3" max="3" width="12" customWidth="1"/>
    <col min="4" max="4" width="12.125" customWidth="1"/>
    <col min="5" max="5" width="7" style="24" customWidth="1"/>
    <col min="6" max="6" width="16.875" style="24" customWidth="1"/>
    <col min="7" max="7" width="11" style="24" customWidth="1"/>
    <col min="8" max="8" width="9" style="24"/>
    <col min="17" max="17" width="24.125" customWidth="1"/>
    <col min="18" max="18" width="9.625" bestFit="1" customWidth="1"/>
    <col min="19" max="19" width="12.625" style="24" customWidth="1"/>
    <col min="20" max="20" width="9.125" bestFit="1" customWidth="1"/>
    <col min="21" max="22" width="9.125" style="24" customWidth="1"/>
    <col min="23" max="23" width="14.125" customWidth="1"/>
    <col min="24" max="24" width="10.75" customWidth="1"/>
    <col min="25" max="25" width="12.625" customWidth="1"/>
    <col min="26" max="26" width="11.125" customWidth="1"/>
    <col min="27" max="28" width="10" customWidth="1"/>
    <col min="30" max="30" width="73.875" customWidth="1"/>
  </cols>
  <sheetData>
    <row r="2" spans="1:30" x14ac:dyDescent="0.2">
      <c r="I2" t="s">
        <v>3530</v>
      </c>
    </row>
    <row r="3" spans="1:30" ht="17.25" x14ac:dyDescent="0.2">
      <c r="A3" s="13" t="s">
        <v>475</v>
      </c>
      <c r="B3" s="13" t="s">
        <v>3542</v>
      </c>
      <c r="C3" s="13" t="s">
        <v>476</v>
      </c>
      <c r="D3" s="13" t="s">
        <v>3529</v>
      </c>
      <c r="E3" s="13" t="s">
        <v>3554</v>
      </c>
      <c r="F3" s="13" t="s">
        <v>3541</v>
      </c>
      <c r="G3" s="13" t="s">
        <v>3555</v>
      </c>
      <c r="J3" t="s">
        <v>3531</v>
      </c>
      <c r="K3" t="s">
        <v>3533</v>
      </c>
      <c r="L3" t="s">
        <v>3532</v>
      </c>
      <c r="M3" t="s">
        <v>3534</v>
      </c>
      <c r="N3" t="s">
        <v>3535</v>
      </c>
      <c r="Q3" s="13" t="s">
        <v>3559</v>
      </c>
      <c r="R3" s="13" t="s">
        <v>3542</v>
      </c>
      <c r="S3" s="13" t="s">
        <v>3543</v>
      </c>
      <c r="T3" s="13" t="s">
        <v>3544</v>
      </c>
      <c r="U3" s="13" t="s">
        <v>3546</v>
      </c>
      <c r="V3" s="13" t="s">
        <v>3547</v>
      </c>
      <c r="W3" s="13" t="s">
        <v>3545</v>
      </c>
      <c r="X3" s="13" t="s">
        <v>3552</v>
      </c>
      <c r="Y3" s="13" t="s">
        <v>3553</v>
      </c>
      <c r="Z3" s="13" t="s">
        <v>3552</v>
      </c>
      <c r="AA3" s="13" t="s">
        <v>3556</v>
      </c>
      <c r="AB3" s="13" t="s">
        <v>3552</v>
      </c>
      <c r="AD3" s="13" t="s">
        <v>3557</v>
      </c>
    </row>
    <row r="4" spans="1:30" ht="16.5" x14ac:dyDescent="0.2">
      <c r="A4" s="14" t="s">
        <v>439</v>
      </c>
      <c r="B4" s="14">
        <v>1101001</v>
      </c>
      <c r="C4" s="14">
        <v>3</v>
      </c>
      <c r="D4" s="14" t="s">
        <v>3531</v>
      </c>
      <c r="E4" s="18">
        <f>MATCH(D4,$J$3:$N$3,0)</f>
        <v>1</v>
      </c>
      <c r="F4" s="14" t="s">
        <v>418</v>
      </c>
      <c r="G4" s="18">
        <f>VLOOKUP(F4,章节关卡!$AM$31:$AN$36,2,FALSE)</f>
        <v>1603018</v>
      </c>
      <c r="J4">
        <f>COUNTIF($D$4:$D$39,"="&amp;J3)</f>
        <v>8</v>
      </c>
      <c r="K4" s="24">
        <f>COUNTIF($D$4:$D$39,"="&amp;K3)</f>
        <v>6</v>
      </c>
      <c r="L4" s="24">
        <f>COUNTIF($D$4:$D$39,"="&amp;L3)</f>
        <v>7</v>
      </c>
      <c r="M4" s="24">
        <f>COUNTIF($D$4:$D$39,"="&amp;M3)</f>
        <v>7</v>
      </c>
      <c r="N4" s="24">
        <f>COUNTIF($D$4:$D$39,"="&amp;N3)</f>
        <v>8</v>
      </c>
      <c r="Q4" s="14" t="str">
        <f>S4&amp;INDEX(地狱道!$K$20:$K$27,卡牌!T4)&amp;"突破消耗"</f>
        <v>常服曹焱兵等活突破消耗</v>
      </c>
      <c r="R4" s="14">
        <v>1101001</v>
      </c>
      <c r="S4" s="14" t="str">
        <f>INDEX($A$4:$A$39,MATCH(R4,$B$4:$B$39,0))</f>
        <v>常服曹焱兵</v>
      </c>
      <c r="T4" s="14">
        <v>1</v>
      </c>
      <c r="U4" s="14">
        <v>1401002</v>
      </c>
      <c r="V4" s="18">
        <f>IF(T4=1,5000,INT(INDEX(地狱道!$M$4:$M$10,卡牌!T4-1)*INDEX(卡牌!$J$10:$J$13,VLOOKUP(卡牌!R4,卡牌!$B$4:$F$39,2,TRUE))/100)*100)</f>
        <v>5000</v>
      </c>
      <c r="W4" s="14"/>
      <c r="X4" s="14"/>
      <c r="Y4" s="14"/>
      <c r="Z4" s="14"/>
      <c r="AA4" s="14"/>
      <c r="AB4" s="14"/>
      <c r="AD4" s="14" t="str">
        <f>U4&amp;"#"&amp;V4&amp;"#"&amp;14</f>
        <v>1401002#5000#14</v>
      </c>
    </row>
    <row r="5" spans="1:30" ht="16.5" x14ac:dyDescent="0.2">
      <c r="A5" s="14" t="s">
        <v>440</v>
      </c>
      <c r="B5" s="14">
        <v>1101002</v>
      </c>
      <c r="C5" s="14">
        <v>2</v>
      </c>
      <c r="D5" s="14" t="s">
        <v>3533</v>
      </c>
      <c r="E5" s="18">
        <f t="shared" ref="E5:E39" si="0">MATCH(D5,$J$3:$N$3,0)</f>
        <v>2</v>
      </c>
      <c r="F5" s="14" t="s">
        <v>418</v>
      </c>
      <c r="G5" s="18">
        <f>VLOOKUP(F5,章节关卡!$AM$31:$AN$36,2,FALSE)</f>
        <v>1603018</v>
      </c>
      <c r="J5" t="s">
        <v>3536</v>
      </c>
      <c r="K5" t="s">
        <v>3537</v>
      </c>
      <c r="L5" t="s">
        <v>3538</v>
      </c>
      <c r="M5" t="s">
        <v>3539</v>
      </c>
      <c r="N5" t="s">
        <v>3540</v>
      </c>
      <c r="Q5" s="14" t="str">
        <f>S5&amp;INDEX(地狱道!$K$20:$K$27,卡牌!T5)&amp;"突破消耗"</f>
        <v>常服曹焱兵黑绳突破消耗</v>
      </c>
      <c r="R5" s="14">
        <v>1101001</v>
      </c>
      <c r="S5" s="14" t="str">
        <f t="shared" ref="S5:S68" si="1">INDEX($A$4:$A$39,MATCH(R5,$B$4:$B$39,0))</f>
        <v>常服曹焱兵</v>
      </c>
      <c r="T5" s="14">
        <v>2</v>
      </c>
      <c r="U5" s="14">
        <v>1401002</v>
      </c>
      <c r="V5" s="18">
        <f>IF(T5=1,5000,INT(INDEX(地狱道!$M$4:$M$10,卡牌!T5-1)*INDEX(卡牌!$J$10:$J$13,VLOOKUP(卡牌!R5,卡牌!$B$4:$F$39,2,TRUE))/100)*100)</f>
        <v>6900</v>
      </c>
      <c r="W5" s="14">
        <v>1603001</v>
      </c>
      <c r="X5" s="18">
        <f>INT(地狱道!N$4*INDEX(地狱道!$H$21:$H$24,VLOOKUP(卡牌!R5,卡牌!$B$4:$C$39,2)))</f>
        <v>603</v>
      </c>
      <c r="Y5" s="14"/>
      <c r="Z5" s="14"/>
      <c r="AA5" s="14"/>
      <c r="AB5" s="14"/>
      <c r="AD5" s="14" t="str">
        <f>U5&amp;"#"&amp;V5&amp;"#"&amp;14&amp;"|"&amp;W5&amp;"#"&amp;X5&amp;"#"&amp;16</f>
        <v>1401002#6900#14|1603001#603#16</v>
      </c>
    </row>
    <row r="6" spans="1:30" ht="16.5" x14ac:dyDescent="0.2">
      <c r="A6" s="14" t="s">
        <v>441</v>
      </c>
      <c r="B6" s="14">
        <v>1101003</v>
      </c>
      <c r="C6" s="14">
        <v>3</v>
      </c>
      <c r="D6" s="14" t="s">
        <v>3531</v>
      </c>
      <c r="E6" s="18">
        <f t="shared" si="0"/>
        <v>1</v>
      </c>
      <c r="F6" s="14" t="s">
        <v>418</v>
      </c>
      <c r="G6" s="18">
        <f>VLOOKUP(F6,章节关卡!$AM$31:$AN$36,2,FALSE)</f>
        <v>1603018</v>
      </c>
      <c r="J6" s="24" t="s">
        <v>414</v>
      </c>
      <c r="K6" s="24" t="s">
        <v>412</v>
      </c>
      <c r="L6" s="24" t="s">
        <v>416</v>
      </c>
      <c r="M6" s="24" t="s">
        <v>408</v>
      </c>
      <c r="N6" s="24" t="s">
        <v>410</v>
      </c>
      <c r="Q6" s="14" t="str">
        <f>S6&amp;INDEX(地狱道!$K$20:$K$27,卡牌!T6)&amp;"突破消耗"</f>
        <v>常服曹焱兵众合突破消耗</v>
      </c>
      <c r="R6" s="14">
        <v>1101001</v>
      </c>
      <c r="S6" s="14" t="str">
        <f t="shared" si="1"/>
        <v>常服曹焱兵</v>
      </c>
      <c r="T6" s="14">
        <v>3</v>
      </c>
      <c r="U6" s="14">
        <v>1401002</v>
      </c>
      <c r="V6" s="18">
        <f>IF(T6=1,5000,INT(INDEX(地狱道!$M$4:$M$10,卡牌!T6-1)*INDEX(卡牌!$J$10:$J$13,VLOOKUP(卡牌!R6,卡牌!$B$4:$F$39,2,TRUE))/100)*100)</f>
        <v>46700</v>
      </c>
      <c r="W6" s="14">
        <v>1603001</v>
      </c>
      <c r="X6" s="18">
        <f>INT(地狱道!N$5*INDEX(地狱道!$H$21:$H$24,VLOOKUP(卡牌!R6,卡牌!$B$4:$C$39,2)))</f>
        <v>1407</v>
      </c>
      <c r="Y6" s="14"/>
      <c r="Z6" s="14"/>
      <c r="AA6" s="14"/>
      <c r="AB6" s="14"/>
      <c r="AD6" s="14" t="str">
        <f t="shared" ref="AD6:AD7" si="2">U6&amp;"#"&amp;V6&amp;"#"&amp;14&amp;"|"&amp;W6&amp;"#"&amp;X6&amp;"#"&amp;16</f>
        <v>1401002#46700#14|1603001#1407#16</v>
      </c>
    </row>
    <row r="7" spans="1:30" ht="16.5" x14ac:dyDescent="0.2">
      <c r="A7" s="14" t="s">
        <v>442</v>
      </c>
      <c r="B7" s="14">
        <v>1101004</v>
      </c>
      <c r="C7" s="14">
        <v>4</v>
      </c>
      <c r="D7" s="14" t="s">
        <v>3534</v>
      </c>
      <c r="E7" s="18">
        <f t="shared" si="0"/>
        <v>4</v>
      </c>
      <c r="F7" s="14" t="s">
        <v>417</v>
      </c>
      <c r="G7" s="18">
        <f>VLOOKUP(F7,章节关卡!$AM$31:$AN$36,2,FALSE)</f>
        <v>1603017</v>
      </c>
      <c r="J7">
        <v>1603013</v>
      </c>
      <c r="K7">
        <v>1603011</v>
      </c>
      <c r="L7">
        <v>1603015</v>
      </c>
      <c r="M7">
        <v>1603007</v>
      </c>
      <c r="N7">
        <v>1603009</v>
      </c>
      <c r="Q7" s="14" t="str">
        <f>S7&amp;INDEX(地狱道!$K$20:$K$27,卡牌!T7)&amp;"突破消耗"</f>
        <v>常服曹焱兵叫唤突破消耗</v>
      </c>
      <c r="R7" s="14">
        <v>1101001</v>
      </c>
      <c r="S7" s="14" t="str">
        <f t="shared" si="1"/>
        <v>常服曹焱兵</v>
      </c>
      <c r="T7" s="14">
        <v>4</v>
      </c>
      <c r="U7" s="14">
        <v>1401002</v>
      </c>
      <c r="V7" s="18">
        <f>IF(T7=1,5000,INT(INDEX(地狱道!$M$4:$M$10,卡牌!T7-1)*INDEX(卡牌!$J$10:$J$13,VLOOKUP(卡牌!R7,卡牌!$B$4:$F$39,2,TRUE))/100)*100)</f>
        <v>113900</v>
      </c>
      <c r="W7" s="14">
        <v>1603002</v>
      </c>
      <c r="X7" s="18">
        <f>INT(地狱道!O$6*INDEX(地狱道!$H$21:$H$24,VLOOKUP(卡牌!R7,卡牌!$B$4:$C$39,2)))</f>
        <v>1404</v>
      </c>
      <c r="Y7" s="14"/>
      <c r="Z7" s="14"/>
      <c r="AA7" s="14"/>
      <c r="AB7" s="14"/>
      <c r="AD7" s="14" t="str">
        <f t="shared" si="2"/>
        <v>1401002#113900#14|1603002#1404#16</v>
      </c>
    </row>
    <row r="8" spans="1:30" ht="16.5" x14ac:dyDescent="0.2">
      <c r="A8" s="14" t="s">
        <v>443</v>
      </c>
      <c r="B8" s="14">
        <v>1101005</v>
      </c>
      <c r="C8" s="14">
        <v>4</v>
      </c>
      <c r="D8" s="14" t="s">
        <v>3531</v>
      </c>
      <c r="E8" s="18">
        <f t="shared" si="0"/>
        <v>1</v>
      </c>
      <c r="F8" s="14" t="s">
        <v>418</v>
      </c>
      <c r="G8" s="18">
        <f>VLOOKUP(F8,章节关卡!$AM$31:$AN$36,2,FALSE)</f>
        <v>1603018</v>
      </c>
      <c r="J8">
        <v>1603014</v>
      </c>
      <c r="K8">
        <v>1603012</v>
      </c>
      <c r="L8">
        <v>1603016</v>
      </c>
      <c r="M8">
        <v>1603008</v>
      </c>
      <c r="N8">
        <v>1603010</v>
      </c>
      <c r="Q8" s="14" t="str">
        <f>S8&amp;INDEX(地狱道!$K$20:$K$27,卡牌!T8)&amp;"突破消耗"</f>
        <v>常服曹焱兵大叫唤突破消耗</v>
      </c>
      <c r="R8" s="14">
        <v>1101001</v>
      </c>
      <c r="S8" s="14" t="str">
        <f t="shared" si="1"/>
        <v>常服曹焱兵</v>
      </c>
      <c r="T8" s="14">
        <v>5</v>
      </c>
      <c r="U8" s="14">
        <v>1401002</v>
      </c>
      <c r="V8" s="18">
        <f>IF(T8=1,5000,INT(INDEX(地狱道!$M$4:$M$10,卡牌!T8-1)*INDEX(卡牌!$J$10:$J$13,VLOOKUP(卡牌!R8,卡牌!$B$4:$F$39,2,TRUE))/100)*100)</f>
        <v>221600</v>
      </c>
      <c r="W8" s="14">
        <v>1603002</v>
      </c>
      <c r="X8" s="18">
        <f>INT(地狱道!O$7*INDEX(地狱道!$H$21:$H$24,VLOOKUP(卡牌!R8,卡牌!$B$4:$C$39,2)))</f>
        <v>3276</v>
      </c>
      <c r="Y8" s="18">
        <f>INDEX($J$7:$N$7,VLOOKUP(R8,$B$4:$F$39,4))</f>
        <v>1603013</v>
      </c>
      <c r="Z8" s="18">
        <f>INT(INDEX(地狱道!$H$21:$H$24,VLOOKUP(卡牌!R8,卡牌!$B$4:$F$39,2))*地狱道!$Q$7)</f>
        <v>330</v>
      </c>
      <c r="AA8" s="14"/>
      <c r="AB8" s="14"/>
      <c r="AD8" s="14" t="str">
        <f>U8&amp;"#"&amp;V8&amp;"#"&amp;14&amp;"|"&amp;W8&amp;"#"&amp;X8&amp;"#"&amp;16&amp;"|"&amp;Y8&amp;"#"&amp;Z8&amp;"#"&amp;16</f>
        <v>1401002#221600#14|1603002#3276#16|1603013#330#16</v>
      </c>
    </row>
    <row r="9" spans="1:30" ht="16.5" x14ac:dyDescent="0.2">
      <c r="A9" s="14" t="s">
        <v>444</v>
      </c>
      <c r="B9" s="14">
        <v>1101006</v>
      </c>
      <c r="C9" s="14">
        <v>3</v>
      </c>
      <c r="D9" s="14" t="s">
        <v>3535</v>
      </c>
      <c r="E9" s="18">
        <f t="shared" si="0"/>
        <v>5</v>
      </c>
      <c r="F9" s="14" t="s">
        <v>417</v>
      </c>
      <c r="G9" s="18">
        <f>VLOOKUP(F9,章节关卡!$AM$31:$AN$36,2,FALSE)</f>
        <v>1603017</v>
      </c>
      <c r="Q9" s="14" t="str">
        <f>S9&amp;INDEX(地狱道!$K$20:$K$27,卡牌!T9)&amp;"突破消耗"</f>
        <v>常服曹焱兵焦热突破消耗</v>
      </c>
      <c r="R9" s="14">
        <v>1101001</v>
      </c>
      <c r="S9" s="14" t="str">
        <f t="shared" si="1"/>
        <v>常服曹焱兵</v>
      </c>
      <c r="T9" s="14">
        <v>6</v>
      </c>
      <c r="U9" s="14">
        <v>1401002</v>
      </c>
      <c r="V9" s="18">
        <f>IF(T9=1,5000,INT(INDEX(地狱道!$M$4:$M$10,卡牌!T9-1)*INDEX(卡牌!$J$10:$J$13,VLOOKUP(卡牌!R9,卡牌!$B$4:$F$39,2,TRUE))/100)*100)</f>
        <v>379100</v>
      </c>
      <c r="W9" s="14">
        <v>1603003</v>
      </c>
      <c r="X9" s="18">
        <f>INT(地狱道!P$8*INDEX(地狱道!$H$21:$H$24,VLOOKUP(卡牌!R9,卡牌!$B$4:$C$39,2)))</f>
        <v>832</v>
      </c>
      <c r="Y9" s="18">
        <f>INDEX($J$7:$N$7,VLOOKUP(R9,$B$4:$F$39,4))</f>
        <v>1603013</v>
      </c>
      <c r="Z9" s="18">
        <f>INT(INDEX(地狱道!$H$21:$H$24,VLOOKUP(卡牌!R9,卡牌!$B$4:$F$39,2))*地狱道!$Q$8)</f>
        <v>770</v>
      </c>
      <c r="AA9" s="14"/>
      <c r="AB9" s="14"/>
      <c r="AD9" s="14" t="str">
        <f t="shared" ref="AD9:AD10" si="3">U9&amp;"#"&amp;V9&amp;"#"&amp;14&amp;"|"&amp;W9&amp;"#"&amp;X9&amp;"#"&amp;16&amp;"|"&amp;Y9&amp;"#"&amp;Z9&amp;"#"&amp;16</f>
        <v>1401002#379100#14|1603003#832#16|1603013#770#16</v>
      </c>
    </row>
    <row r="10" spans="1:30" ht="16.5" x14ac:dyDescent="0.2">
      <c r="A10" s="14" t="s">
        <v>445</v>
      </c>
      <c r="B10" s="14">
        <v>1101007</v>
      </c>
      <c r="C10" s="14">
        <v>4</v>
      </c>
      <c r="D10" s="14" t="s">
        <v>3535</v>
      </c>
      <c r="E10" s="18">
        <f t="shared" si="0"/>
        <v>5</v>
      </c>
      <c r="F10" s="14" t="s">
        <v>418</v>
      </c>
      <c r="G10" s="18">
        <f>VLOOKUP(F10,章节关卡!$AM$31:$AN$36,2,FALSE)</f>
        <v>1603018</v>
      </c>
      <c r="I10" t="s">
        <v>3551</v>
      </c>
      <c r="J10">
        <v>0.7</v>
      </c>
      <c r="Q10" s="14" t="str">
        <f>S10&amp;INDEX(地狱道!$K$20:$K$27,卡牌!T10)&amp;"突破消耗"</f>
        <v>常服曹焱兵大焦热突破消耗</v>
      </c>
      <c r="R10" s="14">
        <v>1101001</v>
      </c>
      <c r="S10" s="14" t="str">
        <f t="shared" si="1"/>
        <v>常服曹焱兵</v>
      </c>
      <c r="T10" s="14">
        <v>7</v>
      </c>
      <c r="U10" s="14">
        <v>1401002</v>
      </c>
      <c r="V10" s="18">
        <f>IF(T10=1,5000,INT(INDEX(地狱道!$M$4:$M$10,卡牌!T10-1)*INDEX(卡牌!$J$10:$J$13,VLOOKUP(卡牌!R10,卡牌!$B$4:$F$39,2,TRUE))/100)*100)</f>
        <v>595400</v>
      </c>
      <c r="W10" s="14">
        <v>1603003</v>
      </c>
      <c r="X10" s="18">
        <f>INT(地狱道!P$9*INDEX(地狱道!$H$21:$H$24,VLOOKUP(卡牌!R10,卡牌!$B$4:$C$39,2)))</f>
        <v>1248</v>
      </c>
      <c r="Y10" s="18">
        <f>INDEX($J$8:$N$8,VLOOKUP(R10,$B$4:$F$39,4))</f>
        <v>1603014</v>
      </c>
      <c r="Z10" s="18">
        <f>INT(INDEX(地狱道!$H$21:$H$24,VLOOKUP(卡牌!R10,卡牌!$B$4:$F$39,2))*地狱道!$R$9)</f>
        <v>351</v>
      </c>
      <c r="AA10" s="14"/>
      <c r="AB10" s="14"/>
      <c r="AD10" s="14" t="str">
        <f t="shared" si="3"/>
        <v>1401002#595400#14|1603003#1248#16|1603014#351#16</v>
      </c>
    </row>
    <row r="11" spans="1:30" ht="16.5" x14ac:dyDescent="0.2">
      <c r="A11" s="14" t="s">
        <v>446</v>
      </c>
      <c r="B11" s="14">
        <v>1101008</v>
      </c>
      <c r="C11" s="14">
        <v>2</v>
      </c>
      <c r="D11" s="14" t="s">
        <v>3535</v>
      </c>
      <c r="E11" s="18">
        <f t="shared" si="0"/>
        <v>5</v>
      </c>
      <c r="F11" s="14" t="s">
        <v>417</v>
      </c>
      <c r="G11" s="18">
        <f>VLOOKUP(F11,章节关卡!$AM$31:$AN$36,2,FALSE)</f>
        <v>1603017</v>
      </c>
      <c r="I11" t="s">
        <v>3548</v>
      </c>
      <c r="J11">
        <v>1</v>
      </c>
      <c r="Q11" s="14" t="str">
        <f>S11&amp;INDEX(地狱道!$K$20:$K$27,卡牌!T11)&amp;"突破消耗"</f>
        <v>常服曹焱兵无间突破消耗</v>
      </c>
      <c r="R11" s="14">
        <v>1101001</v>
      </c>
      <c r="S11" s="14" t="str">
        <f t="shared" si="1"/>
        <v>常服曹焱兵</v>
      </c>
      <c r="T11" s="14">
        <v>8</v>
      </c>
      <c r="U11" s="14">
        <v>1401002</v>
      </c>
      <c r="V11" s="18">
        <f>IF(T11=1,5000,INT(INDEX(地狱道!$M$4:$M$10,卡牌!T11-1)*INDEX(卡牌!$J$10:$J$13,VLOOKUP(卡牌!R11,卡牌!$B$4:$F$39,2,TRUE))/100)*100)</f>
        <v>879500</v>
      </c>
      <c r="W11" s="14">
        <v>1603003</v>
      </c>
      <c r="X11" s="18">
        <f>INT(地狱道!P$10*INDEX(地狱道!$H$21:$H$24,VLOOKUP(卡牌!R11,卡牌!$B$4:$C$39,2)))</f>
        <v>2080</v>
      </c>
      <c r="Y11" s="18">
        <f>INDEX($J$8:$N$8,VLOOKUP(R11,$B$4:$F$39,4))</f>
        <v>1603014</v>
      </c>
      <c r="Z11" s="18">
        <f>INT(INDEX(地狱道!$H$21:$H$24,VLOOKUP(卡牌!R11,卡牌!$B$4:$F$39,2))*地狱道!$R$10)</f>
        <v>819</v>
      </c>
      <c r="AA11" s="18">
        <f>VLOOKUP(R11,$B$4:$G$39,6)</f>
        <v>1603018</v>
      </c>
      <c r="AB11" s="18">
        <f>INT(INDEX(地狱道!$H$21:$H$24,VLOOKUP(卡牌!R11,卡牌!$B$4:$F$39,2))*地狱道!$S$10)</f>
        <v>274</v>
      </c>
      <c r="AD11" s="14" t="str">
        <f>U11&amp;"#"&amp;V11&amp;"#"&amp;14&amp;"|"&amp;W11&amp;"#"&amp;X11&amp;"#"&amp;16&amp;"|"&amp;Y11&amp;"#"&amp;Z11&amp;"#"&amp;16&amp;"|"&amp;AA11&amp;"#"&amp;AB11&amp;"#"&amp;16</f>
        <v>1401002#879500#14|1603003#2080#16|1603014#819#16|1603018#274#16</v>
      </c>
    </row>
    <row r="12" spans="1:30" ht="16.5" x14ac:dyDescent="0.2">
      <c r="A12" s="14" t="s">
        <v>447</v>
      </c>
      <c r="B12" s="14">
        <v>1101009</v>
      </c>
      <c r="C12" s="14">
        <v>3</v>
      </c>
      <c r="D12" s="14" t="s">
        <v>3534</v>
      </c>
      <c r="E12" s="18">
        <f t="shared" si="0"/>
        <v>4</v>
      </c>
      <c r="F12" s="14" t="s">
        <v>417</v>
      </c>
      <c r="G12" s="18">
        <f>VLOOKUP(F12,章节关卡!$AM$31:$AN$36,2,FALSE)</f>
        <v>1603017</v>
      </c>
      <c r="I12" t="s">
        <v>3549</v>
      </c>
      <c r="J12">
        <v>1.2</v>
      </c>
      <c r="Q12" s="14" t="str">
        <f>S12&amp;INDEX(地狱道!$K$20:$K$27,卡牌!T12)&amp;"突破消耗"</f>
        <v>曹玄亮等活突破消耗</v>
      </c>
      <c r="R12" s="14">
        <v>1101002</v>
      </c>
      <c r="S12" s="14" t="str">
        <f t="shared" si="1"/>
        <v>曹玄亮</v>
      </c>
      <c r="T12" s="14">
        <v>1</v>
      </c>
      <c r="U12" s="14">
        <v>1401002</v>
      </c>
      <c r="V12" s="18">
        <f>IF(T12=1,5000,INT(INDEX(地狱道!$M$4:$M$10,卡牌!T12-1)*INDEX(卡牌!$J$10:$J$13,VLOOKUP(卡牌!R12,卡牌!$B$4:$F$39,2,TRUE))/100)*100)</f>
        <v>5000</v>
      </c>
      <c r="W12" s="14"/>
      <c r="X12" s="14"/>
      <c r="Y12" s="14"/>
      <c r="Z12" s="14"/>
      <c r="AA12" s="14"/>
      <c r="AB12" s="14"/>
      <c r="AD12" s="14" t="str">
        <f>U12&amp;"#"&amp;V12&amp;"#"&amp;14</f>
        <v>1401002#5000#14</v>
      </c>
    </row>
    <row r="13" spans="1:30" ht="16.5" x14ac:dyDescent="0.2">
      <c r="A13" s="14" t="s">
        <v>448</v>
      </c>
      <c r="B13" s="14">
        <v>1101010</v>
      </c>
      <c r="C13" s="14">
        <v>4</v>
      </c>
      <c r="D13" s="14" t="s">
        <v>3532</v>
      </c>
      <c r="E13" s="18">
        <f t="shared" si="0"/>
        <v>3</v>
      </c>
      <c r="F13" s="14" t="s">
        <v>417</v>
      </c>
      <c r="G13" s="18">
        <f>VLOOKUP(F13,章节关卡!$AM$31:$AN$36,2,FALSE)</f>
        <v>1603017</v>
      </c>
      <c r="I13" t="s">
        <v>3550</v>
      </c>
      <c r="J13">
        <v>1.5</v>
      </c>
      <c r="Q13" s="14" t="str">
        <f>S13&amp;INDEX(地狱道!$K$20:$K$27,卡牌!T13)&amp;"突破消耗"</f>
        <v>曹玄亮黑绳突破消耗</v>
      </c>
      <c r="R13" s="14">
        <v>1101002</v>
      </c>
      <c r="S13" s="14" t="str">
        <f t="shared" si="1"/>
        <v>曹玄亮</v>
      </c>
      <c r="T13" s="14">
        <v>2</v>
      </c>
      <c r="U13" s="14">
        <v>1401002</v>
      </c>
      <c r="V13" s="18">
        <f>IF(T13=1,5000,INT(INDEX(地狱道!$M$4:$M$10,卡牌!T13-1)*INDEX(卡牌!$J$10:$J$13,VLOOKUP(卡牌!R13,卡牌!$B$4:$F$39,2,TRUE))/100)*100)</f>
        <v>5800</v>
      </c>
      <c r="W13" s="14">
        <v>1603001</v>
      </c>
      <c r="X13" s="18">
        <f>INT(地狱道!N$4*INDEX(地狱道!$H$21:$H$24,VLOOKUP(卡牌!R13,卡牌!$B$4:$C$39,2)))</f>
        <v>452</v>
      </c>
      <c r="Y13" s="14"/>
      <c r="Z13" s="14"/>
      <c r="AA13" s="14"/>
      <c r="AB13" s="14"/>
      <c r="AD13" s="14" t="str">
        <f>U13&amp;"#"&amp;V13&amp;"#"&amp;14&amp;"|"&amp;W13&amp;"#"&amp;X13&amp;"#"&amp;16</f>
        <v>1401002#5800#14|1603001#452#16</v>
      </c>
    </row>
    <row r="14" spans="1:30" ht="16.5" x14ac:dyDescent="0.2">
      <c r="A14" s="14" t="s">
        <v>449</v>
      </c>
      <c r="B14" s="14">
        <v>1101011</v>
      </c>
      <c r="C14" s="14">
        <v>3</v>
      </c>
      <c r="D14" s="14" t="s">
        <v>3531</v>
      </c>
      <c r="E14" s="18">
        <f t="shared" si="0"/>
        <v>1</v>
      </c>
      <c r="F14" s="14" t="s">
        <v>417</v>
      </c>
      <c r="G14" s="18">
        <f>VLOOKUP(F14,章节关卡!$AM$31:$AN$36,2,FALSE)</f>
        <v>1603017</v>
      </c>
      <c r="Q14" s="14" t="str">
        <f>S14&amp;INDEX(地狱道!$K$20:$K$27,卡牌!T14)&amp;"突破消耗"</f>
        <v>曹玄亮众合突破消耗</v>
      </c>
      <c r="R14" s="14">
        <v>1101002</v>
      </c>
      <c r="S14" s="14" t="str">
        <f t="shared" si="1"/>
        <v>曹玄亮</v>
      </c>
      <c r="T14" s="14">
        <v>3</v>
      </c>
      <c r="U14" s="14">
        <v>1401002</v>
      </c>
      <c r="V14" s="18">
        <f>IF(T14=1,5000,INT(INDEX(地狱道!$M$4:$M$10,卡牌!T14-1)*INDEX(卡牌!$J$10:$J$13,VLOOKUP(卡牌!R14,卡牌!$B$4:$F$39,2,TRUE))/100)*100)</f>
        <v>38900</v>
      </c>
      <c r="W14" s="14">
        <v>1603001</v>
      </c>
      <c r="X14" s="18">
        <f>INT(地狱道!N$5*INDEX(地狱道!$H$21:$H$24,VLOOKUP(卡牌!R14,卡牌!$B$4:$C$39,2)))</f>
        <v>1055</v>
      </c>
      <c r="Y14" s="14"/>
      <c r="Z14" s="14"/>
      <c r="AA14" s="14"/>
      <c r="AB14" s="14"/>
      <c r="AD14" s="14" t="str">
        <f t="shared" ref="AD14:AD15" si="4">U14&amp;"#"&amp;V14&amp;"#"&amp;14&amp;"|"&amp;W14&amp;"#"&amp;X14&amp;"#"&amp;16</f>
        <v>1401002#38900#14|1603001#1055#16</v>
      </c>
    </row>
    <row r="15" spans="1:30" ht="16.5" x14ac:dyDescent="0.2">
      <c r="A15" s="14" t="s">
        <v>450</v>
      </c>
      <c r="B15" s="14">
        <v>1101012</v>
      </c>
      <c r="C15" s="14">
        <v>2</v>
      </c>
      <c r="D15" s="14" t="s">
        <v>3532</v>
      </c>
      <c r="E15" s="18">
        <f t="shared" si="0"/>
        <v>3</v>
      </c>
      <c r="F15" s="14" t="s">
        <v>417</v>
      </c>
      <c r="G15" s="18">
        <f>VLOOKUP(F15,章节关卡!$AM$31:$AN$36,2,FALSE)</f>
        <v>1603017</v>
      </c>
      <c r="Q15" s="14" t="str">
        <f>S15&amp;INDEX(地狱道!$K$20:$K$27,卡牌!T15)&amp;"突破消耗"</f>
        <v>曹玄亮叫唤突破消耗</v>
      </c>
      <c r="R15" s="14">
        <v>1101002</v>
      </c>
      <c r="S15" s="14" t="str">
        <f t="shared" si="1"/>
        <v>曹玄亮</v>
      </c>
      <c r="T15" s="14">
        <v>4</v>
      </c>
      <c r="U15" s="14">
        <v>1401002</v>
      </c>
      <c r="V15" s="18">
        <f>IF(T15=1,5000,INT(INDEX(地狱道!$M$4:$M$10,卡牌!T15-1)*INDEX(卡牌!$J$10:$J$13,VLOOKUP(卡牌!R15,卡牌!$B$4:$F$39,2,TRUE))/100)*100)</f>
        <v>94900</v>
      </c>
      <c r="W15" s="14">
        <v>1603002</v>
      </c>
      <c r="X15" s="18">
        <f>INT(地狱道!O$6*INDEX(地狱道!$H$21:$H$24,VLOOKUP(卡牌!R15,卡牌!$B$4:$C$39,2)))</f>
        <v>1053</v>
      </c>
      <c r="Y15" s="14"/>
      <c r="Z15" s="14"/>
      <c r="AA15" s="14"/>
      <c r="AB15" s="14"/>
      <c r="AD15" s="14" t="str">
        <f t="shared" si="4"/>
        <v>1401002#94900#14|1603002#1053#16</v>
      </c>
    </row>
    <row r="16" spans="1:30" ht="16.5" x14ac:dyDescent="0.2">
      <c r="A16" s="14" t="s">
        <v>451</v>
      </c>
      <c r="B16" s="14">
        <v>1101013</v>
      </c>
      <c r="C16" s="14">
        <v>2</v>
      </c>
      <c r="D16" s="14" t="s">
        <v>3535</v>
      </c>
      <c r="E16" s="18">
        <f t="shared" si="0"/>
        <v>5</v>
      </c>
      <c r="F16" s="14" t="s">
        <v>417</v>
      </c>
      <c r="G16" s="18">
        <f>VLOOKUP(F16,章节关卡!$AM$31:$AN$36,2,FALSE)</f>
        <v>1603017</v>
      </c>
      <c r="Q16" s="14" t="str">
        <f>S16&amp;INDEX(地狱道!$K$20:$K$27,卡牌!T16)&amp;"突破消耗"</f>
        <v>曹玄亮大叫唤突破消耗</v>
      </c>
      <c r="R16" s="14">
        <v>1101002</v>
      </c>
      <c r="S16" s="14" t="str">
        <f t="shared" si="1"/>
        <v>曹玄亮</v>
      </c>
      <c r="T16" s="14">
        <v>5</v>
      </c>
      <c r="U16" s="14">
        <v>1401002</v>
      </c>
      <c r="V16" s="18">
        <f>IF(T16=1,5000,INT(INDEX(地狱道!$M$4:$M$10,卡牌!T16-1)*INDEX(卡牌!$J$10:$J$13,VLOOKUP(卡牌!R16,卡牌!$B$4:$F$39,2,TRUE))/100)*100)</f>
        <v>184700</v>
      </c>
      <c r="W16" s="14">
        <v>1603002</v>
      </c>
      <c r="X16" s="18">
        <f>INT(地狱道!O$7*INDEX(地狱道!$H$21:$H$24,VLOOKUP(卡牌!R16,卡牌!$B$4:$C$39,2)))</f>
        <v>2457</v>
      </c>
      <c r="Y16" s="18">
        <f>INDEX($J$7:$N$7,VLOOKUP(R16,$B$4:$F$39,4))</f>
        <v>1603011</v>
      </c>
      <c r="Z16" s="18">
        <f>INT(INDEX(地狱道!$H$21:$H$24,VLOOKUP(卡牌!R16,卡牌!$B$4:$F$39,2))*地狱道!$Q$7)</f>
        <v>247</v>
      </c>
      <c r="AA16" s="14"/>
      <c r="AB16" s="14"/>
      <c r="AD16" s="14" t="str">
        <f>U16&amp;"#"&amp;V16&amp;"#"&amp;14&amp;"|"&amp;W16&amp;"#"&amp;X16&amp;"#"&amp;16&amp;"|"&amp;Y16&amp;"#"&amp;Z16&amp;"#"&amp;16</f>
        <v>1401002#184700#14|1603002#2457#16|1603011#247#16</v>
      </c>
    </row>
    <row r="17" spans="1:30" ht="16.5" x14ac:dyDescent="0.2">
      <c r="A17" s="14" t="s">
        <v>452</v>
      </c>
      <c r="B17" s="14">
        <v>1101014</v>
      </c>
      <c r="C17" s="14">
        <v>3</v>
      </c>
      <c r="D17" s="14" t="s">
        <v>3534</v>
      </c>
      <c r="E17" s="18">
        <f t="shared" si="0"/>
        <v>4</v>
      </c>
      <c r="F17" s="14" t="s">
        <v>417</v>
      </c>
      <c r="G17" s="18">
        <f>VLOOKUP(F17,章节关卡!$AM$31:$AN$36,2,FALSE)</f>
        <v>1603017</v>
      </c>
      <c r="Q17" s="14" t="str">
        <f>S17&amp;INDEX(地狱道!$K$20:$K$27,卡牌!T17)&amp;"突破消耗"</f>
        <v>曹玄亮焦热突破消耗</v>
      </c>
      <c r="R17" s="14">
        <v>1101002</v>
      </c>
      <c r="S17" s="14" t="str">
        <f t="shared" si="1"/>
        <v>曹玄亮</v>
      </c>
      <c r="T17" s="14">
        <v>6</v>
      </c>
      <c r="U17" s="14">
        <v>1401002</v>
      </c>
      <c r="V17" s="18">
        <f>IF(T17=1,5000,INT(INDEX(地狱道!$M$4:$M$10,卡牌!T17-1)*INDEX(卡牌!$J$10:$J$13,VLOOKUP(卡牌!R17,卡牌!$B$4:$F$39,2,TRUE))/100)*100)</f>
        <v>315900</v>
      </c>
      <c r="W17" s="14">
        <v>1603003</v>
      </c>
      <c r="X17" s="18">
        <f>INT(地狱道!P$8*INDEX(地狱道!$H$21:$H$24,VLOOKUP(卡牌!R17,卡牌!$B$4:$C$39,2)))</f>
        <v>624</v>
      </c>
      <c r="Y17" s="18">
        <f>INDEX($J$7:$N$7,VLOOKUP(R17,$B$4:$F$39,4))</f>
        <v>1603011</v>
      </c>
      <c r="Z17" s="18">
        <f>INT(INDEX(地狱道!$H$21:$H$24,VLOOKUP(卡牌!R17,卡牌!$B$4:$F$39,2))*地狱道!$Q$8)</f>
        <v>577</v>
      </c>
      <c r="AA17" s="14"/>
      <c r="AB17" s="14"/>
      <c r="AD17" s="14" t="str">
        <f t="shared" ref="AD17:AD18" si="5">U17&amp;"#"&amp;V17&amp;"#"&amp;14&amp;"|"&amp;W17&amp;"#"&amp;X17&amp;"#"&amp;16&amp;"|"&amp;Y17&amp;"#"&amp;Z17&amp;"#"&amp;16</f>
        <v>1401002#315900#14|1603003#624#16|1603011#577#16</v>
      </c>
    </row>
    <row r="18" spans="1:30" ht="16.5" x14ac:dyDescent="0.2">
      <c r="A18" s="14" t="s">
        <v>453</v>
      </c>
      <c r="B18" s="14">
        <v>1101015</v>
      </c>
      <c r="C18" s="14">
        <v>2</v>
      </c>
      <c r="D18" s="14" t="s">
        <v>3534</v>
      </c>
      <c r="E18" s="18">
        <f t="shared" si="0"/>
        <v>4</v>
      </c>
      <c r="F18" s="14" t="s">
        <v>417</v>
      </c>
      <c r="G18" s="18">
        <f>VLOOKUP(F18,章节关卡!$AM$31:$AN$36,2,FALSE)</f>
        <v>1603017</v>
      </c>
      <c r="Q18" s="14" t="str">
        <f>S18&amp;INDEX(地狱道!$K$20:$K$27,卡牌!T18)&amp;"突破消耗"</f>
        <v>曹玄亮大焦热突破消耗</v>
      </c>
      <c r="R18" s="14">
        <v>1101002</v>
      </c>
      <c r="S18" s="14" t="str">
        <f t="shared" si="1"/>
        <v>曹玄亮</v>
      </c>
      <c r="T18" s="14">
        <v>7</v>
      </c>
      <c r="U18" s="14">
        <v>1401002</v>
      </c>
      <c r="V18" s="18">
        <f>IF(T18=1,5000,INT(INDEX(地狱道!$M$4:$M$10,卡牌!T18-1)*INDEX(卡牌!$J$10:$J$13,VLOOKUP(卡牌!R18,卡牌!$B$4:$F$39,2,TRUE))/100)*100)</f>
        <v>496200</v>
      </c>
      <c r="W18" s="14">
        <v>1603003</v>
      </c>
      <c r="X18" s="18">
        <f>INT(地狱道!P$9*INDEX(地狱道!$H$21:$H$24,VLOOKUP(卡牌!R18,卡牌!$B$4:$C$39,2)))</f>
        <v>936</v>
      </c>
      <c r="Y18" s="18">
        <f>INDEX($J$8:$N$8,VLOOKUP(R18,$B$4:$F$39,4))</f>
        <v>1603012</v>
      </c>
      <c r="Z18" s="18">
        <f>INT(INDEX(地狱道!$H$21:$H$24,VLOOKUP(卡牌!R18,卡牌!$B$4:$F$39,2))*地狱道!$R$9)</f>
        <v>263</v>
      </c>
      <c r="AA18" s="14"/>
      <c r="AB18" s="14"/>
      <c r="AD18" s="14" t="str">
        <f t="shared" si="5"/>
        <v>1401002#496200#14|1603003#936#16|1603012#263#16</v>
      </c>
    </row>
    <row r="19" spans="1:30" ht="16.5" x14ac:dyDescent="0.2">
      <c r="A19" s="14" t="s">
        <v>454</v>
      </c>
      <c r="B19" s="14">
        <v>1102001</v>
      </c>
      <c r="C19" s="14">
        <v>4</v>
      </c>
      <c r="D19" s="14" t="s">
        <v>3532</v>
      </c>
      <c r="E19" s="18">
        <f t="shared" si="0"/>
        <v>3</v>
      </c>
      <c r="F19" s="14" t="s">
        <v>419</v>
      </c>
      <c r="G19" s="18">
        <f>VLOOKUP(F19,章节关卡!$AM$31:$AN$36,2,FALSE)</f>
        <v>1603019</v>
      </c>
      <c r="Q19" s="14" t="str">
        <f>S19&amp;INDEX(地狱道!$K$20:$K$27,卡牌!T19)&amp;"突破消耗"</f>
        <v>曹玄亮无间突破消耗</v>
      </c>
      <c r="R19" s="14">
        <v>1101002</v>
      </c>
      <c r="S19" s="14" t="str">
        <f t="shared" si="1"/>
        <v>曹玄亮</v>
      </c>
      <c r="T19" s="14">
        <v>8</v>
      </c>
      <c r="U19" s="14">
        <v>1401002</v>
      </c>
      <c r="V19" s="18">
        <f>IF(T19=1,5000,INT(INDEX(地狱道!$M$4:$M$10,卡牌!T19-1)*INDEX(卡牌!$J$10:$J$13,VLOOKUP(卡牌!R19,卡牌!$B$4:$F$39,2,TRUE))/100)*100)</f>
        <v>732900</v>
      </c>
      <c r="W19" s="14">
        <v>1603003</v>
      </c>
      <c r="X19" s="18">
        <f>INT(地狱道!P$10*INDEX(地狱道!$H$21:$H$24,VLOOKUP(卡牌!R19,卡牌!$B$4:$C$39,2)))</f>
        <v>1560</v>
      </c>
      <c r="Y19" s="18">
        <f>INDEX($J$8:$N$8,VLOOKUP(R19,$B$4:$F$39,4))</f>
        <v>1603012</v>
      </c>
      <c r="Z19" s="18">
        <f>INT(INDEX(地狱道!$H$21:$H$24,VLOOKUP(卡牌!R19,卡牌!$B$4:$F$39,2))*地狱道!$R$10)</f>
        <v>614</v>
      </c>
      <c r="AA19" s="18">
        <f>VLOOKUP(R19,$B$4:$G$39,6)</f>
        <v>1603018</v>
      </c>
      <c r="AB19" s="18">
        <f>INT(INDEX(地狱道!$H$21:$H$24,VLOOKUP(卡牌!R19,卡牌!$B$4:$F$39,2))*地狱道!$S$10)</f>
        <v>205</v>
      </c>
      <c r="AD19" s="14" t="str">
        <f>U19&amp;"#"&amp;V19&amp;"#"&amp;14&amp;"|"&amp;W19&amp;"#"&amp;X19&amp;"#"&amp;16&amp;"|"&amp;Y19&amp;"#"&amp;Z19&amp;"#"&amp;16&amp;"|"&amp;AA19&amp;"#"&amp;AB19&amp;"#"&amp;16</f>
        <v>1401002#732900#14|1603003#1560#16|1603012#614#16|1603018#205#16</v>
      </c>
    </row>
    <row r="20" spans="1:30" ht="16.5" x14ac:dyDescent="0.2">
      <c r="A20" s="14" t="s">
        <v>455</v>
      </c>
      <c r="B20" s="14">
        <v>1102002</v>
      </c>
      <c r="C20" s="14">
        <v>3</v>
      </c>
      <c r="D20" s="14" t="s">
        <v>3535</v>
      </c>
      <c r="E20" s="18">
        <f t="shared" si="0"/>
        <v>5</v>
      </c>
      <c r="F20" s="14" t="s">
        <v>419</v>
      </c>
      <c r="G20" s="18">
        <f>VLOOKUP(F20,章节关卡!$AM$31:$AN$36,2,FALSE)</f>
        <v>1603019</v>
      </c>
      <c r="Q20" s="14" t="str">
        <f>S20&amp;INDEX(地狱道!$K$20:$K$27,卡牌!T20)&amp;"突破消耗"</f>
        <v>战斗夏玲等活突破消耗</v>
      </c>
      <c r="R20" s="14">
        <v>1101003</v>
      </c>
      <c r="S20" s="14" t="str">
        <f t="shared" si="1"/>
        <v>战斗夏玲</v>
      </c>
      <c r="T20" s="14">
        <v>1</v>
      </c>
      <c r="U20" s="14">
        <v>1401002</v>
      </c>
      <c r="V20" s="18">
        <f>IF(T20=1,5000,INT(INDEX(地狱道!$M$4:$M$10,卡牌!T20-1)*INDEX(卡牌!$J$10:$J$13,VLOOKUP(卡牌!R20,卡牌!$B$4:$F$39,2,TRUE))/100)*100)</f>
        <v>5000</v>
      </c>
      <c r="W20" s="14"/>
      <c r="X20" s="14"/>
      <c r="Y20" s="14"/>
      <c r="Z20" s="14"/>
      <c r="AA20" s="14"/>
      <c r="AB20" s="14"/>
      <c r="AD20" s="14" t="str">
        <f>U20&amp;"#"&amp;V20&amp;"#"&amp;14</f>
        <v>1401002#5000#14</v>
      </c>
    </row>
    <row r="21" spans="1:30" ht="16.5" x14ac:dyDescent="0.2">
      <c r="A21" s="14" t="s">
        <v>456</v>
      </c>
      <c r="B21" s="14">
        <v>1102003</v>
      </c>
      <c r="C21" s="14">
        <v>3</v>
      </c>
      <c r="D21" s="14" t="s">
        <v>3532</v>
      </c>
      <c r="E21" s="18">
        <f t="shared" si="0"/>
        <v>3</v>
      </c>
      <c r="F21" s="14" t="s">
        <v>419</v>
      </c>
      <c r="G21" s="18">
        <f>VLOOKUP(F21,章节关卡!$AM$31:$AN$36,2,FALSE)</f>
        <v>1603019</v>
      </c>
      <c r="Q21" s="14" t="str">
        <f>S21&amp;INDEX(地狱道!$K$20:$K$27,卡牌!T21)&amp;"突破消耗"</f>
        <v>战斗夏玲黑绳突破消耗</v>
      </c>
      <c r="R21" s="14">
        <v>1101003</v>
      </c>
      <c r="S21" s="14" t="str">
        <f t="shared" si="1"/>
        <v>战斗夏玲</v>
      </c>
      <c r="T21" s="14">
        <v>2</v>
      </c>
      <c r="U21" s="14">
        <v>1401002</v>
      </c>
      <c r="V21" s="18">
        <f>IF(T21=1,5000,INT(INDEX(地狱道!$M$4:$M$10,卡牌!T21-1)*INDEX(卡牌!$J$10:$J$13,VLOOKUP(卡牌!R21,卡牌!$B$4:$F$39,2,TRUE))/100)*100)</f>
        <v>6900</v>
      </c>
      <c r="W21" s="14">
        <v>1603001</v>
      </c>
      <c r="X21" s="18">
        <f>INT(地狱道!N$4*INDEX(地狱道!$H$21:$H$24,VLOOKUP(卡牌!R21,卡牌!$B$4:$C$39,2)))</f>
        <v>603</v>
      </c>
      <c r="Y21" s="14"/>
      <c r="Z21" s="14"/>
      <c r="AA21" s="14"/>
      <c r="AB21" s="14"/>
      <c r="AD21" s="14" t="str">
        <f>U21&amp;"#"&amp;V21&amp;"#"&amp;14&amp;"|"&amp;W21&amp;"#"&amp;X21&amp;"#"&amp;16</f>
        <v>1401002#6900#14|1603001#603#16</v>
      </c>
    </row>
    <row r="22" spans="1:30" ht="16.5" x14ac:dyDescent="0.2">
      <c r="A22" s="14" t="s">
        <v>457</v>
      </c>
      <c r="B22" s="14">
        <v>1102004</v>
      </c>
      <c r="C22" s="14">
        <v>2</v>
      </c>
      <c r="D22" s="14" t="s">
        <v>3533</v>
      </c>
      <c r="E22" s="18">
        <f t="shared" si="0"/>
        <v>2</v>
      </c>
      <c r="F22" s="14" t="s">
        <v>421</v>
      </c>
      <c r="G22" s="18">
        <f>VLOOKUP(F22,章节关卡!$AM$31:$AN$36,2,FALSE)</f>
        <v>1603021</v>
      </c>
      <c r="Q22" s="14" t="str">
        <f>S22&amp;INDEX(地狱道!$K$20:$K$27,卡牌!T22)&amp;"突破消耗"</f>
        <v>战斗夏玲众合突破消耗</v>
      </c>
      <c r="R22" s="14">
        <v>1101003</v>
      </c>
      <c r="S22" s="14" t="str">
        <f t="shared" si="1"/>
        <v>战斗夏玲</v>
      </c>
      <c r="T22" s="14">
        <v>3</v>
      </c>
      <c r="U22" s="14">
        <v>1401002</v>
      </c>
      <c r="V22" s="18">
        <f>IF(T22=1,5000,INT(INDEX(地狱道!$M$4:$M$10,卡牌!T22-1)*INDEX(卡牌!$J$10:$J$13,VLOOKUP(卡牌!R22,卡牌!$B$4:$F$39,2,TRUE))/100)*100)</f>
        <v>46700</v>
      </c>
      <c r="W22" s="14">
        <v>1603001</v>
      </c>
      <c r="X22" s="18">
        <f>INT(地狱道!N$5*INDEX(地狱道!$H$21:$H$24,VLOOKUP(卡牌!R22,卡牌!$B$4:$C$39,2)))</f>
        <v>1407</v>
      </c>
      <c r="Y22" s="14"/>
      <c r="Z22" s="14"/>
      <c r="AA22" s="14"/>
      <c r="AB22" s="14"/>
      <c r="AD22" s="14" t="str">
        <f t="shared" ref="AD22:AD23" si="6">U22&amp;"#"&amp;V22&amp;"#"&amp;14&amp;"|"&amp;W22&amp;"#"&amp;X22&amp;"#"&amp;16</f>
        <v>1401002#46700#14|1603001#1407#16</v>
      </c>
    </row>
    <row r="23" spans="1:30" ht="16.5" x14ac:dyDescent="0.2">
      <c r="A23" s="14" t="s">
        <v>458</v>
      </c>
      <c r="B23" s="14">
        <v>1102005</v>
      </c>
      <c r="C23" s="14">
        <v>3</v>
      </c>
      <c r="D23" s="14" t="s">
        <v>3531</v>
      </c>
      <c r="E23" s="18">
        <f t="shared" si="0"/>
        <v>1</v>
      </c>
      <c r="F23" s="14" t="s">
        <v>421</v>
      </c>
      <c r="G23" s="18">
        <f>VLOOKUP(F23,章节关卡!$AM$31:$AN$36,2,FALSE)</f>
        <v>1603021</v>
      </c>
      <c r="Q23" s="14" t="str">
        <f>S23&amp;INDEX(地狱道!$K$20:$K$27,卡牌!T23)&amp;"突破消耗"</f>
        <v>战斗夏玲叫唤突破消耗</v>
      </c>
      <c r="R23" s="14">
        <v>1101003</v>
      </c>
      <c r="S23" s="14" t="str">
        <f t="shared" si="1"/>
        <v>战斗夏玲</v>
      </c>
      <c r="T23" s="14">
        <v>4</v>
      </c>
      <c r="U23" s="14">
        <v>1401002</v>
      </c>
      <c r="V23" s="18">
        <f>IF(T23=1,5000,INT(INDEX(地狱道!$M$4:$M$10,卡牌!T23-1)*INDEX(卡牌!$J$10:$J$13,VLOOKUP(卡牌!R23,卡牌!$B$4:$F$39,2,TRUE))/100)*100)</f>
        <v>113900</v>
      </c>
      <c r="W23" s="14">
        <v>1603002</v>
      </c>
      <c r="X23" s="18">
        <f>INT(地狱道!O$6*INDEX(地狱道!$H$21:$H$24,VLOOKUP(卡牌!R23,卡牌!$B$4:$C$39,2)))</f>
        <v>1404</v>
      </c>
      <c r="Y23" s="14"/>
      <c r="Z23" s="14"/>
      <c r="AA23" s="14"/>
      <c r="AB23" s="14"/>
      <c r="AD23" s="14" t="str">
        <f t="shared" si="6"/>
        <v>1401002#113900#14|1603002#1404#16</v>
      </c>
    </row>
    <row r="24" spans="1:30" ht="16.5" x14ac:dyDescent="0.2">
      <c r="A24" s="14" t="s">
        <v>459</v>
      </c>
      <c r="B24" s="14">
        <v>1102006</v>
      </c>
      <c r="C24" s="14">
        <v>4</v>
      </c>
      <c r="D24" s="14" t="s">
        <v>3532</v>
      </c>
      <c r="E24" s="18">
        <f t="shared" si="0"/>
        <v>3</v>
      </c>
      <c r="F24" s="14" t="s">
        <v>419</v>
      </c>
      <c r="G24" s="18">
        <f>VLOOKUP(F24,章节关卡!$AM$31:$AN$36,2,FALSE)</f>
        <v>1603019</v>
      </c>
      <c r="Q24" s="14" t="str">
        <f>S24&amp;INDEX(地狱道!$K$20:$K$27,卡牌!T24)&amp;"突破消耗"</f>
        <v>战斗夏玲大叫唤突破消耗</v>
      </c>
      <c r="R24" s="14">
        <v>1101003</v>
      </c>
      <c r="S24" s="14" t="str">
        <f t="shared" si="1"/>
        <v>战斗夏玲</v>
      </c>
      <c r="T24" s="14">
        <v>5</v>
      </c>
      <c r="U24" s="14">
        <v>1401002</v>
      </c>
      <c r="V24" s="18">
        <f>IF(T24=1,5000,INT(INDEX(地狱道!$M$4:$M$10,卡牌!T24-1)*INDEX(卡牌!$J$10:$J$13,VLOOKUP(卡牌!R24,卡牌!$B$4:$F$39,2,TRUE))/100)*100)</f>
        <v>221600</v>
      </c>
      <c r="W24" s="14">
        <v>1603002</v>
      </c>
      <c r="X24" s="18">
        <f>INT(地狱道!O$7*INDEX(地狱道!$H$21:$H$24,VLOOKUP(卡牌!R24,卡牌!$B$4:$C$39,2)))</f>
        <v>3276</v>
      </c>
      <c r="Y24" s="18">
        <f>INDEX($J$7:$N$7,VLOOKUP(R24,$B$4:$F$39,4))</f>
        <v>1603013</v>
      </c>
      <c r="Z24" s="18">
        <f>INT(INDEX(地狱道!$H$21:$H$24,VLOOKUP(卡牌!R24,卡牌!$B$4:$F$39,2))*地狱道!$Q$7)</f>
        <v>330</v>
      </c>
      <c r="AA24" s="14"/>
      <c r="AB24" s="14"/>
      <c r="AD24" s="14" t="str">
        <f>U24&amp;"#"&amp;V24&amp;"#"&amp;14&amp;"|"&amp;W24&amp;"#"&amp;X24&amp;"#"&amp;16&amp;"|"&amp;Y24&amp;"#"&amp;Z24&amp;"#"&amp;16</f>
        <v>1401002#221600#14|1603002#3276#16|1603013#330#16</v>
      </c>
    </row>
    <row r="25" spans="1:30" ht="16.5" x14ac:dyDescent="0.2">
      <c r="A25" s="14" t="s">
        <v>460</v>
      </c>
      <c r="B25" s="14">
        <v>1102007</v>
      </c>
      <c r="C25" s="14">
        <v>3</v>
      </c>
      <c r="D25" s="14" t="s">
        <v>3535</v>
      </c>
      <c r="E25" s="18">
        <f t="shared" si="0"/>
        <v>5</v>
      </c>
      <c r="F25" s="14" t="s">
        <v>420</v>
      </c>
      <c r="G25" s="18">
        <f>VLOOKUP(F25,章节关卡!$AM$31:$AN$36,2,FALSE)</f>
        <v>1603020</v>
      </c>
      <c r="Q25" s="14" t="str">
        <f>S25&amp;INDEX(地狱道!$K$20:$K$27,卡牌!T25)&amp;"突破消耗"</f>
        <v>战斗夏玲焦热突破消耗</v>
      </c>
      <c r="R25" s="14">
        <v>1101003</v>
      </c>
      <c r="S25" s="14" t="str">
        <f t="shared" si="1"/>
        <v>战斗夏玲</v>
      </c>
      <c r="T25" s="14">
        <v>6</v>
      </c>
      <c r="U25" s="14">
        <v>1401002</v>
      </c>
      <c r="V25" s="18">
        <f>IF(T25=1,5000,INT(INDEX(地狱道!$M$4:$M$10,卡牌!T25-1)*INDEX(卡牌!$J$10:$J$13,VLOOKUP(卡牌!R25,卡牌!$B$4:$F$39,2,TRUE))/100)*100)</f>
        <v>379100</v>
      </c>
      <c r="W25" s="14">
        <v>1603003</v>
      </c>
      <c r="X25" s="18">
        <f>INT(地狱道!P$8*INDEX(地狱道!$H$21:$H$24,VLOOKUP(卡牌!R25,卡牌!$B$4:$C$39,2)))</f>
        <v>832</v>
      </c>
      <c r="Y25" s="18">
        <f>INDEX($J$7:$N$7,VLOOKUP(R25,$B$4:$F$39,4))</f>
        <v>1603013</v>
      </c>
      <c r="Z25" s="18">
        <f>INT(INDEX(地狱道!$H$21:$H$24,VLOOKUP(卡牌!R25,卡牌!$B$4:$F$39,2))*地狱道!$Q$8)</f>
        <v>770</v>
      </c>
      <c r="AA25" s="14"/>
      <c r="AB25" s="14"/>
      <c r="AD25" s="14" t="str">
        <f t="shared" ref="AD25:AD26" si="7">U25&amp;"#"&amp;V25&amp;"#"&amp;14&amp;"|"&amp;W25&amp;"#"&amp;X25&amp;"#"&amp;16&amp;"|"&amp;Y25&amp;"#"&amp;Z25&amp;"#"&amp;16</f>
        <v>1401002#379100#14|1603003#832#16|1603013#770#16</v>
      </c>
    </row>
    <row r="26" spans="1:30" ht="16.5" x14ac:dyDescent="0.2">
      <c r="A26" s="14" t="s">
        <v>461</v>
      </c>
      <c r="B26" s="14">
        <v>1102008</v>
      </c>
      <c r="C26" s="14">
        <v>4</v>
      </c>
      <c r="D26" s="14" t="s">
        <v>3533</v>
      </c>
      <c r="E26" s="18">
        <f t="shared" si="0"/>
        <v>2</v>
      </c>
      <c r="F26" s="14" t="s">
        <v>419</v>
      </c>
      <c r="G26" s="18">
        <f>VLOOKUP(F26,章节关卡!$AM$31:$AN$36,2,FALSE)</f>
        <v>1603019</v>
      </c>
      <c r="Q26" s="14" t="str">
        <f>S26&amp;INDEX(地狱道!$K$20:$K$27,卡牌!T26)&amp;"突破消耗"</f>
        <v>战斗夏玲大焦热突破消耗</v>
      </c>
      <c r="R26" s="14">
        <v>1101003</v>
      </c>
      <c r="S26" s="14" t="str">
        <f t="shared" si="1"/>
        <v>战斗夏玲</v>
      </c>
      <c r="T26" s="14">
        <v>7</v>
      </c>
      <c r="U26" s="14">
        <v>1401002</v>
      </c>
      <c r="V26" s="18">
        <f>IF(T26=1,5000,INT(INDEX(地狱道!$M$4:$M$10,卡牌!T26-1)*INDEX(卡牌!$J$10:$J$13,VLOOKUP(卡牌!R26,卡牌!$B$4:$F$39,2,TRUE))/100)*100)</f>
        <v>595400</v>
      </c>
      <c r="W26" s="14">
        <v>1603003</v>
      </c>
      <c r="X26" s="18">
        <f>INT(地狱道!P$9*INDEX(地狱道!$H$21:$H$24,VLOOKUP(卡牌!R26,卡牌!$B$4:$C$39,2)))</f>
        <v>1248</v>
      </c>
      <c r="Y26" s="18">
        <f>INDEX($J$8:$N$8,VLOOKUP(R26,$B$4:$F$39,4))</f>
        <v>1603014</v>
      </c>
      <c r="Z26" s="18">
        <f>INT(INDEX(地狱道!$H$21:$H$24,VLOOKUP(卡牌!R26,卡牌!$B$4:$F$39,2))*地狱道!$R$9)</f>
        <v>351</v>
      </c>
      <c r="AA26" s="14"/>
      <c r="AB26" s="14"/>
      <c r="AD26" s="14" t="str">
        <f t="shared" si="7"/>
        <v>1401002#595400#14|1603003#1248#16|1603014#351#16</v>
      </c>
    </row>
    <row r="27" spans="1:30" ht="16.5" x14ac:dyDescent="0.2">
      <c r="A27" s="14" t="s">
        <v>462</v>
      </c>
      <c r="B27" s="14">
        <v>1102009</v>
      </c>
      <c r="C27" s="14">
        <v>4</v>
      </c>
      <c r="D27" s="14" t="s">
        <v>3534</v>
      </c>
      <c r="E27" s="18">
        <f t="shared" si="0"/>
        <v>4</v>
      </c>
      <c r="F27" s="14" t="s">
        <v>419</v>
      </c>
      <c r="G27" s="18">
        <f>VLOOKUP(F27,章节关卡!$AM$31:$AN$36,2,FALSE)</f>
        <v>1603019</v>
      </c>
      <c r="Q27" s="14" t="str">
        <f>S27&amp;INDEX(地狱道!$K$20:$K$27,卡牌!T27)&amp;"突破消耗"</f>
        <v>战斗夏玲无间突破消耗</v>
      </c>
      <c r="R27" s="14">
        <v>1101003</v>
      </c>
      <c r="S27" s="14" t="str">
        <f t="shared" si="1"/>
        <v>战斗夏玲</v>
      </c>
      <c r="T27" s="14">
        <v>8</v>
      </c>
      <c r="U27" s="14">
        <v>1401002</v>
      </c>
      <c r="V27" s="18">
        <f>IF(T27=1,5000,INT(INDEX(地狱道!$M$4:$M$10,卡牌!T27-1)*INDEX(卡牌!$J$10:$J$13,VLOOKUP(卡牌!R27,卡牌!$B$4:$F$39,2,TRUE))/100)*100)</f>
        <v>879500</v>
      </c>
      <c r="W27" s="14">
        <v>1603003</v>
      </c>
      <c r="X27" s="18">
        <f>INT(地狱道!P$10*INDEX(地狱道!$H$21:$H$24,VLOOKUP(卡牌!R27,卡牌!$B$4:$C$39,2)))</f>
        <v>2080</v>
      </c>
      <c r="Y27" s="18">
        <f>INDEX($J$8:$N$8,VLOOKUP(R27,$B$4:$F$39,4))</f>
        <v>1603014</v>
      </c>
      <c r="Z27" s="18">
        <f>INT(INDEX(地狱道!$H$21:$H$24,VLOOKUP(卡牌!R27,卡牌!$B$4:$F$39,2))*地狱道!$R$10)</f>
        <v>819</v>
      </c>
      <c r="AA27" s="18">
        <f>VLOOKUP(R27,$B$4:$G$39,6)</f>
        <v>1603018</v>
      </c>
      <c r="AB27" s="18">
        <f>INT(INDEX(地狱道!$H$21:$H$24,VLOOKUP(卡牌!R27,卡牌!$B$4:$F$39,2))*地狱道!$S$10)</f>
        <v>274</v>
      </c>
      <c r="AD27" s="14" t="str">
        <f>U27&amp;"#"&amp;V27&amp;"#"&amp;14&amp;"|"&amp;W27&amp;"#"&amp;X27&amp;"#"&amp;16&amp;"|"&amp;Y27&amp;"#"&amp;Z27&amp;"#"&amp;16&amp;"|"&amp;AA27&amp;"#"&amp;AB27&amp;"#"&amp;16</f>
        <v>1401002#879500#14|1603003#2080#16|1603014#819#16|1603018#274#16</v>
      </c>
    </row>
    <row r="28" spans="1:30" ht="16.5" x14ac:dyDescent="0.2">
      <c r="A28" s="14" t="s">
        <v>463</v>
      </c>
      <c r="B28" s="14">
        <v>1102010</v>
      </c>
      <c r="C28" s="14">
        <v>4</v>
      </c>
      <c r="D28" s="14" t="s">
        <v>3531</v>
      </c>
      <c r="E28" s="18">
        <f t="shared" si="0"/>
        <v>1</v>
      </c>
      <c r="F28" s="14" t="s">
        <v>419</v>
      </c>
      <c r="G28" s="18">
        <f>VLOOKUP(F28,章节关卡!$AM$31:$AN$36,2,FALSE)</f>
        <v>1603019</v>
      </c>
      <c r="Q28" s="14" t="str">
        <f>S28&amp;INDEX(地狱道!$K$20:$K$27,卡牌!T28)&amp;"突破消耗"</f>
        <v>项昆仑等活突破消耗</v>
      </c>
      <c r="R28" s="14">
        <v>1101004</v>
      </c>
      <c r="S28" s="14" t="str">
        <f t="shared" si="1"/>
        <v>项昆仑</v>
      </c>
      <c r="T28" s="14">
        <v>1</v>
      </c>
      <c r="U28" s="14">
        <v>1401002</v>
      </c>
      <c r="V28" s="18">
        <f>IF(T28=1,5000,INT(INDEX(地狱道!$M$4:$M$10,卡牌!T28-1)*INDEX(卡牌!$J$10:$J$13,VLOOKUP(卡牌!R28,卡牌!$B$4:$F$39,2,TRUE))/100)*100)</f>
        <v>5000</v>
      </c>
      <c r="W28" s="14"/>
      <c r="X28" s="14"/>
      <c r="Y28" s="14"/>
      <c r="Z28" s="14"/>
      <c r="AA28" s="14"/>
      <c r="AB28" s="14"/>
      <c r="AD28" s="14" t="str">
        <f>U28&amp;"#"&amp;V28&amp;"#"&amp;14</f>
        <v>1401002#5000#14</v>
      </c>
    </row>
    <row r="29" spans="1:30" ht="16.5" x14ac:dyDescent="0.2">
      <c r="A29" s="14" t="s">
        <v>464</v>
      </c>
      <c r="B29" s="14">
        <v>1102011</v>
      </c>
      <c r="C29" s="14">
        <v>4</v>
      </c>
      <c r="D29" s="14" t="s">
        <v>3533</v>
      </c>
      <c r="E29" s="18">
        <f t="shared" si="0"/>
        <v>2</v>
      </c>
      <c r="F29" s="14" t="s">
        <v>419</v>
      </c>
      <c r="G29" s="18">
        <f>VLOOKUP(F29,章节关卡!$AM$31:$AN$36,2,FALSE)</f>
        <v>1603019</v>
      </c>
      <c r="Q29" s="14" t="str">
        <f>S29&amp;INDEX(地狱道!$K$20:$K$27,卡牌!T29)&amp;"突破消耗"</f>
        <v>项昆仑黑绳突破消耗</v>
      </c>
      <c r="R29" s="14">
        <v>1101004</v>
      </c>
      <c r="S29" s="14" t="str">
        <f t="shared" si="1"/>
        <v>项昆仑</v>
      </c>
      <c r="T29" s="14">
        <v>2</v>
      </c>
      <c r="U29" s="14">
        <v>1401002</v>
      </c>
      <c r="V29" s="18">
        <f>IF(T29=1,5000,INT(INDEX(地狱道!$M$4:$M$10,卡牌!T29-1)*INDEX(卡牌!$J$10:$J$13,VLOOKUP(卡牌!R29,卡牌!$B$4:$F$39,2,TRUE))/100)*100)</f>
        <v>8700</v>
      </c>
      <c r="W29" s="14">
        <v>1603001</v>
      </c>
      <c r="X29" s="18">
        <f>INT(地狱道!N$4*INDEX(地狱道!$H$21:$H$24,VLOOKUP(卡牌!R29,卡牌!$B$4:$C$39,2)))</f>
        <v>814</v>
      </c>
      <c r="Y29" s="14"/>
      <c r="Z29" s="14"/>
      <c r="AA29" s="14"/>
      <c r="AB29" s="14"/>
      <c r="AD29" s="14" t="str">
        <f>U29&amp;"#"&amp;V29&amp;"#"&amp;14&amp;"|"&amp;W29&amp;"#"&amp;X29&amp;"#"&amp;16</f>
        <v>1401002#8700#14|1603001#814#16</v>
      </c>
    </row>
    <row r="30" spans="1:30" ht="16.5" x14ac:dyDescent="0.2">
      <c r="A30" s="14" t="s">
        <v>465</v>
      </c>
      <c r="B30" s="14">
        <v>1102012</v>
      </c>
      <c r="C30" s="14">
        <v>4</v>
      </c>
      <c r="D30" s="14" t="s">
        <v>3532</v>
      </c>
      <c r="E30" s="18">
        <f t="shared" si="0"/>
        <v>3</v>
      </c>
      <c r="F30" s="14" t="s">
        <v>419</v>
      </c>
      <c r="G30" s="18">
        <f>VLOOKUP(F30,章节关卡!$AM$31:$AN$36,2,FALSE)</f>
        <v>1603019</v>
      </c>
      <c r="Q30" s="14" t="str">
        <f>S30&amp;INDEX(地狱道!$K$20:$K$27,卡牌!T30)&amp;"突破消耗"</f>
        <v>项昆仑众合突破消耗</v>
      </c>
      <c r="R30" s="14">
        <v>1101004</v>
      </c>
      <c r="S30" s="14" t="str">
        <f t="shared" si="1"/>
        <v>项昆仑</v>
      </c>
      <c r="T30" s="14">
        <v>3</v>
      </c>
      <c r="U30" s="14">
        <v>1401002</v>
      </c>
      <c r="V30" s="18">
        <f>IF(T30=1,5000,INT(INDEX(地狱道!$M$4:$M$10,卡牌!T30-1)*INDEX(卡牌!$J$10:$J$13,VLOOKUP(卡牌!R30,卡牌!$B$4:$F$39,2,TRUE))/100)*100)</f>
        <v>58400</v>
      </c>
      <c r="W30" s="14">
        <v>1603001</v>
      </c>
      <c r="X30" s="18">
        <f>INT(地狱道!N$5*INDEX(地狱道!$H$21:$H$24,VLOOKUP(卡牌!R30,卡牌!$B$4:$C$39,2)))</f>
        <v>1899</v>
      </c>
      <c r="Y30" s="14"/>
      <c r="Z30" s="14"/>
      <c r="AA30" s="14"/>
      <c r="AB30" s="14"/>
      <c r="AD30" s="14" t="str">
        <f t="shared" ref="AD30:AD31" si="8">U30&amp;"#"&amp;V30&amp;"#"&amp;14&amp;"|"&amp;W30&amp;"#"&amp;X30&amp;"#"&amp;16</f>
        <v>1401002#58400#14|1603001#1899#16</v>
      </c>
    </row>
    <row r="31" spans="1:30" ht="16.5" x14ac:dyDescent="0.2">
      <c r="A31" s="14" t="s">
        <v>466</v>
      </c>
      <c r="B31" s="14">
        <v>1102013</v>
      </c>
      <c r="C31" s="14">
        <v>2</v>
      </c>
      <c r="D31" s="14" t="s">
        <v>3534</v>
      </c>
      <c r="E31" s="18">
        <f t="shared" si="0"/>
        <v>4</v>
      </c>
      <c r="F31" s="14" t="s">
        <v>420</v>
      </c>
      <c r="G31" s="18">
        <f>VLOOKUP(F31,章节关卡!$AM$31:$AN$36,2,FALSE)</f>
        <v>1603020</v>
      </c>
      <c r="Q31" s="14" t="str">
        <f>S31&amp;INDEX(地狱道!$K$20:$K$27,卡牌!T31)&amp;"突破消耗"</f>
        <v>项昆仑叫唤突破消耗</v>
      </c>
      <c r="R31" s="14">
        <v>1101004</v>
      </c>
      <c r="S31" s="14" t="str">
        <f t="shared" si="1"/>
        <v>项昆仑</v>
      </c>
      <c r="T31" s="14">
        <v>4</v>
      </c>
      <c r="U31" s="14">
        <v>1401002</v>
      </c>
      <c r="V31" s="18">
        <f>IF(T31=1,5000,INT(INDEX(地狱道!$M$4:$M$10,卡牌!T31-1)*INDEX(卡牌!$J$10:$J$13,VLOOKUP(卡牌!R31,卡牌!$B$4:$F$39,2,TRUE))/100)*100)</f>
        <v>142300</v>
      </c>
      <c r="W31" s="14">
        <v>1603002</v>
      </c>
      <c r="X31" s="18">
        <f>INT(地狱道!O$6*INDEX(地狱道!$H$21:$H$24,VLOOKUP(卡牌!R31,卡牌!$B$4:$C$39,2)))</f>
        <v>1895</v>
      </c>
      <c r="Y31" s="14"/>
      <c r="Z31" s="14"/>
      <c r="AA31" s="14"/>
      <c r="AB31" s="14"/>
      <c r="AD31" s="14" t="str">
        <f t="shared" si="8"/>
        <v>1401002#142300#14|1603002#1895#16</v>
      </c>
    </row>
    <row r="32" spans="1:30" ht="16.5" x14ac:dyDescent="0.2">
      <c r="A32" s="14" t="s">
        <v>467</v>
      </c>
      <c r="B32" s="14">
        <v>1102014</v>
      </c>
      <c r="C32" s="14">
        <v>3</v>
      </c>
      <c r="D32" s="14" t="s">
        <v>3533</v>
      </c>
      <c r="E32" s="18">
        <f t="shared" si="0"/>
        <v>2</v>
      </c>
      <c r="F32" s="14" t="s">
        <v>420</v>
      </c>
      <c r="G32" s="18">
        <f>VLOOKUP(F32,章节关卡!$AM$31:$AN$36,2,FALSE)</f>
        <v>1603020</v>
      </c>
      <c r="Q32" s="14" t="str">
        <f>S32&amp;INDEX(地狱道!$K$20:$K$27,卡牌!T32)&amp;"突破消耗"</f>
        <v>项昆仑大叫唤突破消耗</v>
      </c>
      <c r="R32" s="14">
        <v>1101004</v>
      </c>
      <c r="S32" s="14" t="str">
        <f t="shared" si="1"/>
        <v>项昆仑</v>
      </c>
      <c r="T32" s="14">
        <v>5</v>
      </c>
      <c r="U32" s="14">
        <v>1401002</v>
      </c>
      <c r="V32" s="18">
        <f>IF(T32=1,5000,INT(INDEX(地狱道!$M$4:$M$10,卡牌!T32-1)*INDEX(卡牌!$J$10:$J$13,VLOOKUP(卡牌!R32,卡牌!$B$4:$F$39,2,TRUE))/100)*100)</f>
        <v>277100</v>
      </c>
      <c r="W32" s="14">
        <v>1603002</v>
      </c>
      <c r="X32" s="18">
        <f>INT(地狱道!O$7*INDEX(地狱道!$H$21:$H$24,VLOOKUP(卡牌!R32,卡牌!$B$4:$C$39,2)))</f>
        <v>4422</v>
      </c>
      <c r="Y32" s="18">
        <f>INDEX($J$7:$N$7,VLOOKUP(R32,$B$4:$F$39,4))</f>
        <v>1603007</v>
      </c>
      <c r="Z32" s="18">
        <f>INT(INDEX(地狱道!$H$21:$H$24,VLOOKUP(卡牌!R32,卡牌!$B$4:$F$39,2))*地狱道!$Q$7)</f>
        <v>445</v>
      </c>
      <c r="AA32" s="14"/>
      <c r="AB32" s="14"/>
      <c r="AD32" s="14" t="str">
        <f>U32&amp;"#"&amp;V32&amp;"#"&amp;14&amp;"|"&amp;W32&amp;"#"&amp;X32&amp;"#"&amp;16&amp;"|"&amp;Y32&amp;"#"&amp;Z32&amp;"#"&amp;16</f>
        <v>1401002#277100#14|1603002#4422#16|1603007#445#16</v>
      </c>
    </row>
    <row r="33" spans="1:30" ht="16.5" x14ac:dyDescent="0.2">
      <c r="A33" s="14" t="s">
        <v>468</v>
      </c>
      <c r="B33" s="14">
        <v>1102015</v>
      </c>
      <c r="C33" s="14">
        <v>2</v>
      </c>
      <c r="D33" s="14" t="s">
        <v>3533</v>
      </c>
      <c r="E33" s="18">
        <f t="shared" si="0"/>
        <v>2</v>
      </c>
      <c r="F33" s="14" t="s">
        <v>419</v>
      </c>
      <c r="G33" s="18">
        <f>VLOOKUP(F33,章节关卡!$AM$31:$AN$36,2,FALSE)</f>
        <v>1603019</v>
      </c>
      <c r="Q33" s="14" t="str">
        <f>S33&amp;INDEX(地狱道!$K$20:$K$27,卡牌!T33)&amp;"突破消耗"</f>
        <v>项昆仑焦热突破消耗</v>
      </c>
      <c r="R33" s="14">
        <v>1101004</v>
      </c>
      <c r="S33" s="14" t="str">
        <f t="shared" si="1"/>
        <v>项昆仑</v>
      </c>
      <c r="T33" s="14">
        <v>6</v>
      </c>
      <c r="U33" s="14">
        <v>1401002</v>
      </c>
      <c r="V33" s="18">
        <f>IF(T33=1,5000,INT(INDEX(地狱道!$M$4:$M$10,卡牌!T33-1)*INDEX(卡牌!$J$10:$J$13,VLOOKUP(卡牌!R33,卡牌!$B$4:$F$39,2,TRUE))/100)*100)</f>
        <v>473900</v>
      </c>
      <c r="W33" s="14">
        <v>1603003</v>
      </c>
      <c r="X33" s="18">
        <f>INT(地狱道!P$8*INDEX(地狱道!$H$21:$H$24,VLOOKUP(卡牌!R33,卡牌!$B$4:$C$39,2)))</f>
        <v>1123</v>
      </c>
      <c r="Y33" s="18">
        <f>INDEX($J$7:$N$7,VLOOKUP(R33,$B$4:$F$39,4))</f>
        <v>1603007</v>
      </c>
      <c r="Z33" s="18">
        <f>INT(INDEX(地狱道!$H$21:$H$24,VLOOKUP(卡牌!R33,卡牌!$B$4:$F$39,2))*地狱道!$Q$8)</f>
        <v>1039</v>
      </c>
      <c r="AA33" s="14"/>
      <c r="AB33" s="14"/>
      <c r="AD33" s="14" t="str">
        <f t="shared" ref="AD33:AD34" si="9">U33&amp;"#"&amp;V33&amp;"#"&amp;14&amp;"|"&amp;W33&amp;"#"&amp;X33&amp;"#"&amp;16&amp;"|"&amp;Y33&amp;"#"&amp;Z33&amp;"#"&amp;16</f>
        <v>1401002#473900#14|1603003#1123#16|1603007#1039#16</v>
      </c>
    </row>
    <row r="34" spans="1:30" ht="16.5" x14ac:dyDescent="0.2">
      <c r="A34" s="14" t="s">
        <v>469</v>
      </c>
      <c r="B34" s="14">
        <v>1102016</v>
      </c>
      <c r="C34" s="14">
        <v>4</v>
      </c>
      <c r="D34" s="14" t="s">
        <v>3534</v>
      </c>
      <c r="E34" s="18">
        <f t="shared" si="0"/>
        <v>4</v>
      </c>
      <c r="F34" s="14" t="s">
        <v>420</v>
      </c>
      <c r="G34" s="18">
        <f>VLOOKUP(F34,章节关卡!$AM$31:$AN$36,2,FALSE)</f>
        <v>1603020</v>
      </c>
      <c r="Q34" s="14" t="str">
        <f>S34&amp;INDEX(地狱道!$K$20:$K$27,卡牌!T34)&amp;"突破消耗"</f>
        <v>项昆仑大焦热突破消耗</v>
      </c>
      <c r="R34" s="14">
        <v>1101004</v>
      </c>
      <c r="S34" s="14" t="str">
        <f t="shared" si="1"/>
        <v>项昆仑</v>
      </c>
      <c r="T34" s="14">
        <v>7</v>
      </c>
      <c r="U34" s="14">
        <v>1401002</v>
      </c>
      <c r="V34" s="18">
        <f>IF(T34=1,5000,INT(INDEX(地狱道!$M$4:$M$10,卡牌!T34-1)*INDEX(卡牌!$J$10:$J$13,VLOOKUP(卡牌!R34,卡牌!$B$4:$F$39,2,TRUE))/100)*100)</f>
        <v>744300</v>
      </c>
      <c r="W34" s="14">
        <v>1603003</v>
      </c>
      <c r="X34" s="18">
        <f>INT(地狱道!P$9*INDEX(地狱道!$H$21:$H$24,VLOOKUP(卡牌!R34,卡牌!$B$4:$C$39,2)))</f>
        <v>1684</v>
      </c>
      <c r="Y34" s="18">
        <f>INDEX($J$8:$N$8,VLOOKUP(R34,$B$4:$F$39,4))</f>
        <v>1603008</v>
      </c>
      <c r="Z34" s="18">
        <f>INT(INDEX(地狱道!$H$21:$H$24,VLOOKUP(卡牌!R34,卡牌!$B$4:$F$39,2))*地狱道!$R$9)</f>
        <v>473</v>
      </c>
      <c r="AA34" s="14"/>
      <c r="AB34" s="14"/>
      <c r="AD34" s="14" t="str">
        <f t="shared" si="9"/>
        <v>1401002#744300#14|1603003#1684#16|1603008#473#16</v>
      </c>
    </row>
    <row r="35" spans="1:30" ht="16.5" x14ac:dyDescent="0.2">
      <c r="A35" s="14" t="s">
        <v>470</v>
      </c>
      <c r="B35" s="14">
        <v>1102017</v>
      </c>
      <c r="C35" s="14">
        <v>3</v>
      </c>
      <c r="D35" s="14" t="s">
        <v>3531</v>
      </c>
      <c r="E35" s="18">
        <f t="shared" si="0"/>
        <v>1</v>
      </c>
      <c r="F35" s="14" t="s">
        <v>422</v>
      </c>
      <c r="G35" s="18">
        <f>VLOOKUP(F35,章节关卡!$AM$31:$AN$36,2,FALSE)</f>
        <v>1603022</v>
      </c>
      <c r="Q35" s="14" t="str">
        <f>S35&amp;INDEX(地狱道!$K$20:$K$27,卡牌!T35)&amp;"突破消耗"</f>
        <v>项昆仑无间突破消耗</v>
      </c>
      <c r="R35" s="14">
        <v>1101004</v>
      </c>
      <c r="S35" s="14" t="str">
        <f t="shared" si="1"/>
        <v>项昆仑</v>
      </c>
      <c r="T35" s="14">
        <v>8</v>
      </c>
      <c r="U35" s="14">
        <v>1401002</v>
      </c>
      <c r="V35" s="18">
        <f>IF(T35=1,5000,INT(INDEX(地狱道!$M$4:$M$10,卡牌!T35-1)*INDEX(卡牌!$J$10:$J$13,VLOOKUP(卡牌!R35,卡牌!$B$4:$F$39,2,TRUE))/100)*100)</f>
        <v>1099400</v>
      </c>
      <c r="W35" s="14">
        <v>1603003</v>
      </c>
      <c r="X35" s="18">
        <f>INT(地狱道!P$10*INDEX(地狱道!$H$21:$H$24,VLOOKUP(卡牌!R35,卡牌!$B$4:$C$39,2)))</f>
        <v>2808</v>
      </c>
      <c r="Y35" s="18">
        <f>INDEX($J$8:$N$8,VLOOKUP(R35,$B$4:$F$39,4))</f>
        <v>1603008</v>
      </c>
      <c r="Z35" s="18">
        <f>INT(INDEX(地狱道!$H$21:$H$24,VLOOKUP(卡牌!R35,卡牌!$B$4:$F$39,2))*地狱道!$R$10)</f>
        <v>1105</v>
      </c>
      <c r="AA35" s="18">
        <f>VLOOKUP(R35,$B$4:$G$39,6)</f>
        <v>1603017</v>
      </c>
      <c r="AB35" s="18">
        <f>INT(INDEX(地狱道!$H$21:$H$24,VLOOKUP(卡牌!R35,卡牌!$B$4:$F$39,2))*地狱道!$S$10)</f>
        <v>369</v>
      </c>
      <c r="AD35" s="14" t="str">
        <f>U35&amp;"#"&amp;V35&amp;"#"&amp;14&amp;"|"&amp;W35&amp;"#"&amp;X35&amp;"#"&amp;16&amp;"|"&amp;Y35&amp;"#"&amp;Z35&amp;"#"&amp;16&amp;"|"&amp;AA35&amp;"#"&amp;AB35&amp;"#"&amp;16</f>
        <v>1401002#1099400#14|1603003#2808#16|1603008#1105#16|1603017#369#16</v>
      </c>
    </row>
    <row r="36" spans="1:30" ht="16.5" x14ac:dyDescent="0.2">
      <c r="A36" s="14" t="s">
        <v>471</v>
      </c>
      <c r="B36" s="14">
        <v>1102018</v>
      </c>
      <c r="C36" s="14">
        <v>2</v>
      </c>
      <c r="D36" s="14" t="s">
        <v>3535</v>
      </c>
      <c r="E36" s="18">
        <f t="shared" si="0"/>
        <v>5</v>
      </c>
      <c r="F36" s="14" t="s">
        <v>422</v>
      </c>
      <c r="G36" s="18">
        <f>VLOOKUP(F36,章节关卡!$AM$31:$AN$36,2,FALSE)</f>
        <v>1603022</v>
      </c>
      <c r="Q36" s="14" t="str">
        <f>S36&amp;INDEX(地狱道!$K$20:$K$27,卡牌!T36)&amp;"突破消耗"</f>
        <v>刘羽禅等活突破消耗</v>
      </c>
      <c r="R36" s="14">
        <v>1101005</v>
      </c>
      <c r="S36" s="14" t="str">
        <f t="shared" si="1"/>
        <v>刘羽禅</v>
      </c>
      <c r="T36" s="14">
        <v>1</v>
      </c>
      <c r="U36" s="14">
        <v>1401002</v>
      </c>
      <c r="V36" s="18">
        <f>IF(T36=1,5000,INT(INDEX(地狱道!$M$4:$M$10,卡牌!T36-1)*INDEX(卡牌!$J$10:$J$13,VLOOKUP(卡牌!R36,卡牌!$B$4:$F$39,2,TRUE))/100)*100)</f>
        <v>5000</v>
      </c>
      <c r="W36" s="14"/>
      <c r="X36" s="14"/>
      <c r="Y36" s="14"/>
      <c r="Z36" s="14"/>
      <c r="AA36" s="14"/>
      <c r="AB36" s="14"/>
      <c r="AD36" s="14" t="str">
        <f>U36&amp;"#"&amp;V36&amp;"#"&amp;14</f>
        <v>1401002#5000#14</v>
      </c>
    </row>
    <row r="37" spans="1:30" ht="16.5" x14ac:dyDescent="0.2">
      <c r="A37" s="14" t="s">
        <v>472</v>
      </c>
      <c r="B37" s="14">
        <v>1102019</v>
      </c>
      <c r="C37" s="14">
        <v>2</v>
      </c>
      <c r="D37" s="14" t="s">
        <v>3535</v>
      </c>
      <c r="E37" s="18">
        <f t="shared" si="0"/>
        <v>5</v>
      </c>
      <c r="F37" s="14" t="s">
        <v>422</v>
      </c>
      <c r="G37" s="18">
        <f>VLOOKUP(F37,章节关卡!$AM$31:$AN$36,2,FALSE)</f>
        <v>1603022</v>
      </c>
      <c r="Q37" s="14" t="str">
        <f>S37&amp;INDEX(地狱道!$K$20:$K$27,卡牌!T37)&amp;"突破消耗"</f>
        <v>刘羽禅黑绳突破消耗</v>
      </c>
      <c r="R37" s="14">
        <v>1101005</v>
      </c>
      <c r="S37" s="14" t="str">
        <f t="shared" si="1"/>
        <v>刘羽禅</v>
      </c>
      <c r="T37" s="14">
        <v>2</v>
      </c>
      <c r="U37" s="14">
        <v>1401002</v>
      </c>
      <c r="V37" s="18">
        <f>IF(T37=1,5000,INT(INDEX(地狱道!$M$4:$M$10,卡牌!T37-1)*INDEX(卡牌!$J$10:$J$13,VLOOKUP(卡牌!R37,卡牌!$B$4:$F$39,2,TRUE))/100)*100)</f>
        <v>8700</v>
      </c>
      <c r="W37" s="14">
        <v>1603001</v>
      </c>
      <c r="X37" s="18">
        <f>INT(地狱道!N$4*INDEX(地狱道!$H$21:$H$24,VLOOKUP(卡牌!R37,卡牌!$B$4:$C$39,2)))</f>
        <v>814</v>
      </c>
      <c r="Y37" s="14"/>
      <c r="Z37" s="14"/>
      <c r="AA37" s="14"/>
      <c r="AB37" s="14"/>
      <c r="AD37" s="14" t="str">
        <f>U37&amp;"#"&amp;V37&amp;"#"&amp;14&amp;"|"&amp;W37&amp;"#"&amp;X37&amp;"#"&amp;16</f>
        <v>1401002#8700#14|1603001#814#16</v>
      </c>
    </row>
    <row r="38" spans="1:30" ht="16.5" x14ac:dyDescent="0.2">
      <c r="A38" s="14" t="s">
        <v>473</v>
      </c>
      <c r="B38" s="14">
        <v>1102020</v>
      </c>
      <c r="C38" s="14">
        <v>3</v>
      </c>
      <c r="D38" s="14" t="s">
        <v>3532</v>
      </c>
      <c r="E38" s="18">
        <f t="shared" si="0"/>
        <v>3</v>
      </c>
      <c r="F38" s="14" t="s">
        <v>419</v>
      </c>
      <c r="G38" s="18">
        <f>VLOOKUP(F38,章节关卡!$AM$31:$AN$36,2,FALSE)</f>
        <v>1603019</v>
      </c>
      <c r="Q38" s="14" t="str">
        <f>S38&amp;INDEX(地狱道!$K$20:$K$27,卡牌!T38)&amp;"突破消耗"</f>
        <v>刘羽禅众合突破消耗</v>
      </c>
      <c r="R38" s="14">
        <v>1101005</v>
      </c>
      <c r="S38" s="14" t="str">
        <f t="shared" si="1"/>
        <v>刘羽禅</v>
      </c>
      <c r="T38" s="14">
        <v>3</v>
      </c>
      <c r="U38" s="14">
        <v>1401002</v>
      </c>
      <c r="V38" s="18">
        <f>IF(T38=1,5000,INT(INDEX(地狱道!$M$4:$M$10,卡牌!T38-1)*INDEX(卡牌!$J$10:$J$13,VLOOKUP(卡牌!R38,卡牌!$B$4:$F$39,2,TRUE))/100)*100)</f>
        <v>58400</v>
      </c>
      <c r="W38" s="14">
        <v>1603001</v>
      </c>
      <c r="X38" s="18">
        <f>INT(地狱道!N$5*INDEX(地狱道!$H$21:$H$24,VLOOKUP(卡牌!R38,卡牌!$B$4:$C$39,2)))</f>
        <v>1899</v>
      </c>
      <c r="Y38" s="14"/>
      <c r="Z38" s="14"/>
      <c r="AA38" s="14"/>
      <c r="AB38" s="14"/>
      <c r="AD38" s="14" t="str">
        <f t="shared" ref="AD38:AD39" si="10">U38&amp;"#"&amp;V38&amp;"#"&amp;14&amp;"|"&amp;W38&amp;"#"&amp;X38&amp;"#"&amp;16</f>
        <v>1401002#58400#14|1603001#1899#16</v>
      </c>
    </row>
    <row r="39" spans="1:30" ht="16.5" x14ac:dyDescent="0.2">
      <c r="A39" s="14" t="s">
        <v>474</v>
      </c>
      <c r="B39" s="14">
        <v>1102021</v>
      </c>
      <c r="C39" s="14">
        <v>2</v>
      </c>
      <c r="D39" s="14" t="s">
        <v>3531</v>
      </c>
      <c r="E39" s="18">
        <f t="shared" si="0"/>
        <v>1</v>
      </c>
      <c r="F39" s="14" t="s">
        <v>422</v>
      </c>
      <c r="G39" s="18">
        <f>VLOOKUP(F39,章节关卡!$AM$31:$AN$36,2,FALSE)</f>
        <v>1603022</v>
      </c>
      <c r="Q39" s="14" t="str">
        <f>S39&amp;INDEX(地狱道!$K$20:$K$27,卡牌!T39)&amp;"突破消耗"</f>
        <v>刘羽禅叫唤突破消耗</v>
      </c>
      <c r="R39" s="14">
        <v>1101005</v>
      </c>
      <c r="S39" s="14" t="str">
        <f t="shared" si="1"/>
        <v>刘羽禅</v>
      </c>
      <c r="T39" s="14">
        <v>4</v>
      </c>
      <c r="U39" s="14">
        <v>1401002</v>
      </c>
      <c r="V39" s="18">
        <f>IF(T39=1,5000,INT(INDEX(地狱道!$M$4:$M$10,卡牌!T39-1)*INDEX(卡牌!$J$10:$J$13,VLOOKUP(卡牌!R39,卡牌!$B$4:$F$39,2,TRUE))/100)*100)</f>
        <v>142300</v>
      </c>
      <c r="W39" s="14">
        <v>1603002</v>
      </c>
      <c r="X39" s="18">
        <f>INT(地狱道!O$6*INDEX(地狱道!$H$21:$H$24,VLOOKUP(卡牌!R39,卡牌!$B$4:$C$39,2)))</f>
        <v>1895</v>
      </c>
      <c r="Y39" s="14"/>
      <c r="Z39" s="14"/>
      <c r="AA39" s="14"/>
      <c r="AB39" s="14"/>
      <c r="AD39" s="14" t="str">
        <f t="shared" si="10"/>
        <v>1401002#142300#14|1603002#1895#16</v>
      </c>
    </row>
    <row r="40" spans="1:30" ht="16.5" x14ac:dyDescent="0.2">
      <c r="Q40" s="14" t="str">
        <f>S40&amp;INDEX(地狱道!$K$20:$K$27,卡牌!T40)&amp;"突破消耗"</f>
        <v>刘羽禅大叫唤突破消耗</v>
      </c>
      <c r="R40" s="14">
        <v>1101005</v>
      </c>
      <c r="S40" s="14" t="str">
        <f t="shared" si="1"/>
        <v>刘羽禅</v>
      </c>
      <c r="T40" s="14">
        <v>5</v>
      </c>
      <c r="U40" s="14">
        <v>1401002</v>
      </c>
      <c r="V40" s="18">
        <f>IF(T40=1,5000,INT(INDEX(地狱道!$M$4:$M$10,卡牌!T40-1)*INDEX(卡牌!$J$10:$J$13,VLOOKUP(卡牌!R40,卡牌!$B$4:$F$39,2,TRUE))/100)*100)</f>
        <v>277100</v>
      </c>
      <c r="W40" s="14">
        <v>1603002</v>
      </c>
      <c r="X40" s="18">
        <f>INT(地狱道!O$7*INDEX(地狱道!$H$21:$H$24,VLOOKUP(卡牌!R40,卡牌!$B$4:$C$39,2)))</f>
        <v>4422</v>
      </c>
      <c r="Y40" s="18">
        <f>INDEX($J$7:$N$7,VLOOKUP(R40,$B$4:$F$39,4))</f>
        <v>1603013</v>
      </c>
      <c r="Z40" s="18">
        <f>INT(INDEX(地狱道!$H$21:$H$24,VLOOKUP(卡牌!R40,卡牌!$B$4:$F$39,2))*地狱道!$Q$7)</f>
        <v>445</v>
      </c>
      <c r="AA40" s="14"/>
      <c r="AB40" s="14"/>
      <c r="AD40" s="14" t="str">
        <f>U40&amp;"#"&amp;V40&amp;"#"&amp;14&amp;"|"&amp;W40&amp;"#"&amp;X40&amp;"#"&amp;16&amp;"|"&amp;Y40&amp;"#"&amp;Z40&amp;"#"&amp;16</f>
        <v>1401002#277100#14|1603002#4422#16|1603013#445#16</v>
      </c>
    </row>
    <row r="41" spans="1:30" ht="16.5" x14ac:dyDescent="0.2">
      <c r="Q41" s="14" t="str">
        <f>S41&amp;INDEX(地狱道!$K$20:$K$27,卡牌!T41)&amp;"突破消耗"</f>
        <v>刘羽禅焦热突破消耗</v>
      </c>
      <c r="R41" s="14">
        <v>1101005</v>
      </c>
      <c r="S41" s="14" t="str">
        <f t="shared" si="1"/>
        <v>刘羽禅</v>
      </c>
      <c r="T41" s="14">
        <v>6</v>
      </c>
      <c r="U41" s="14">
        <v>1401002</v>
      </c>
      <c r="V41" s="18">
        <f>IF(T41=1,5000,INT(INDEX(地狱道!$M$4:$M$10,卡牌!T41-1)*INDEX(卡牌!$J$10:$J$13,VLOOKUP(卡牌!R41,卡牌!$B$4:$F$39,2,TRUE))/100)*100)</f>
        <v>473900</v>
      </c>
      <c r="W41" s="14">
        <v>1603003</v>
      </c>
      <c r="X41" s="18">
        <f>INT(地狱道!P$8*INDEX(地狱道!$H$21:$H$24,VLOOKUP(卡牌!R41,卡牌!$B$4:$C$39,2)))</f>
        <v>1123</v>
      </c>
      <c r="Y41" s="18">
        <f>INDEX($J$7:$N$7,VLOOKUP(R41,$B$4:$F$39,4))</f>
        <v>1603013</v>
      </c>
      <c r="Z41" s="18">
        <f>INT(INDEX(地狱道!$H$21:$H$24,VLOOKUP(卡牌!R41,卡牌!$B$4:$F$39,2))*地狱道!$Q$8)</f>
        <v>1039</v>
      </c>
      <c r="AA41" s="14"/>
      <c r="AB41" s="14"/>
      <c r="AD41" s="14" t="str">
        <f t="shared" ref="AD41:AD42" si="11">U41&amp;"#"&amp;V41&amp;"#"&amp;14&amp;"|"&amp;W41&amp;"#"&amp;X41&amp;"#"&amp;16&amp;"|"&amp;Y41&amp;"#"&amp;Z41&amp;"#"&amp;16</f>
        <v>1401002#473900#14|1603003#1123#16|1603013#1039#16</v>
      </c>
    </row>
    <row r="42" spans="1:30" ht="16.5" x14ac:dyDescent="0.2">
      <c r="Q42" s="14" t="str">
        <f>S42&amp;INDEX(地狱道!$K$20:$K$27,卡牌!T42)&amp;"突破消耗"</f>
        <v>刘羽禅大焦热突破消耗</v>
      </c>
      <c r="R42" s="14">
        <v>1101005</v>
      </c>
      <c r="S42" s="14" t="str">
        <f t="shared" si="1"/>
        <v>刘羽禅</v>
      </c>
      <c r="T42" s="14">
        <v>7</v>
      </c>
      <c r="U42" s="14">
        <v>1401002</v>
      </c>
      <c r="V42" s="18">
        <f>IF(T42=1,5000,INT(INDEX(地狱道!$M$4:$M$10,卡牌!T42-1)*INDEX(卡牌!$J$10:$J$13,VLOOKUP(卡牌!R42,卡牌!$B$4:$F$39,2,TRUE))/100)*100)</f>
        <v>744300</v>
      </c>
      <c r="W42" s="14">
        <v>1603003</v>
      </c>
      <c r="X42" s="18">
        <f>INT(地狱道!P$9*INDEX(地狱道!$H$21:$H$24,VLOOKUP(卡牌!R42,卡牌!$B$4:$C$39,2)))</f>
        <v>1684</v>
      </c>
      <c r="Y42" s="18">
        <f>INDEX($J$8:$N$8,VLOOKUP(R42,$B$4:$F$39,4))</f>
        <v>1603014</v>
      </c>
      <c r="Z42" s="18">
        <f>INT(INDEX(地狱道!$H$21:$H$24,VLOOKUP(卡牌!R42,卡牌!$B$4:$F$39,2))*地狱道!$R$9)</f>
        <v>473</v>
      </c>
      <c r="AA42" s="14"/>
      <c r="AB42" s="14"/>
      <c r="AD42" s="14" t="str">
        <f t="shared" si="11"/>
        <v>1401002#744300#14|1603003#1684#16|1603014#473#16</v>
      </c>
    </row>
    <row r="43" spans="1:30" ht="16.5" x14ac:dyDescent="0.2">
      <c r="Q43" s="14" t="str">
        <f>S43&amp;INDEX(地狱道!$K$20:$K$27,卡牌!T43)&amp;"突破消耗"</f>
        <v>刘羽禅无间突破消耗</v>
      </c>
      <c r="R43" s="14">
        <v>1101005</v>
      </c>
      <c r="S43" s="14" t="str">
        <f t="shared" si="1"/>
        <v>刘羽禅</v>
      </c>
      <c r="T43" s="14">
        <v>8</v>
      </c>
      <c r="U43" s="14">
        <v>1401002</v>
      </c>
      <c r="V43" s="18">
        <f>IF(T43=1,5000,INT(INDEX(地狱道!$M$4:$M$10,卡牌!T43-1)*INDEX(卡牌!$J$10:$J$13,VLOOKUP(卡牌!R43,卡牌!$B$4:$F$39,2,TRUE))/100)*100)</f>
        <v>1099400</v>
      </c>
      <c r="W43" s="14">
        <v>1603003</v>
      </c>
      <c r="X43" s="18">
        <f>INT(地狱道!P$10*INDEX(地狱道!$H$21:$H$24,VLOOKUP(卡牌!R43,卡牌!$B$4:$C$39,2)))</f>
        <v>2808</v>
      </c>
      <c r="Y43" s="18">
        <f>INDEX($J$8:$N$8,VLOOKUP(R43,$B$4:$F$39,4))</f>
        <v>1603014</v>
      </c>
      <c r="Z43" s="18">
        <f>INT(INDEX(地狱道!$H$21:$H$24,VLOOKUP(卡牌!R43,卡牌!$B$4:$F$39,2))*地狱道!$R$10)</f>
        <v>1105</v>
      </c>
      <c r="AA43" s="18">
        <f>VLOOKUP(R43,$B$4:$G$39,6)</f>
        <v>1603018</v>
      </c>
      <c r="AB43" s="18">
        <f>INT(INDEX(地狱道!$H$21:$H$24,VLOOKUP(卡牌!R43,卡牌!$B$4:$F$39,2))*地狱道!$S$10)</f>
        <v>369</v>
      </c>
      <c r="AD43" s="14" t="str">
        <f>U43&amp;"#"&amp;V43&amp;"#"&amp;14&amp;"|"&amp;W43&amp;"#"&amp;X43&amp;"#"&amp;16&amp;"|"&amp;Y43&amp;"#"&amp;Z43&amp;"#"&amp;16&amp;"|"&amp;AA43&amp;"#"&amp;AB43&amp;"#"&amp;16</f>
        <v>1401002#1099400#14|1603003#2808#16|1603014#1105#16|1603018#369#16</v>
      </c>
    </row>
    <row r="44" spans="1:30" ht="16.5" x14ac:dyDescent="0.2">
      <c r="Q44" s="14" t="str">
        <f>S44&amp;INDEX(地狱道!$K$20:$K$27,卡牌!T44)&amp;"突破消耗"</f>
        <v>红莲·缇娜等活突破消耗</v>
      </c>
      <c r="R44" s="14">
        <v>1101006</v>
      </c>
      <c r="S44" s="14" t="str">
        <f t="shared" si="1"/>
        <v>红莲·缇娜</v>
      </c>
      <c r="T44" s="14">
        <v>1</v>
      </c>
      <c r="U44" s="14">
        <v>1401002</v>
      </c>
      <c r="V44" s="18">
        <f>IF(T44=1,5000,INT(INDEX(地狱道!$M$4:$M$10,卡牌!T44-1)*INDEX(卡牌!$J$10:$J$13,VLOOKUP(卡牌!R44,卡牌!$B$4:$F$39,2,TRUE))/100)*100)</f>
        <v>5000</v>
      </c>
      <c r="W44" s="14"/>
      <c r="X44" s="14"/>
      <c r="Y44" s="14"/>
      <c r="Z44" s="14"/>
      <c r="AA44" s="14"/>
      <c r="AB44" s="14"/>
      <c r="AD44" s="14" t="str">
        <f>U44&amp;"#"&amp;V44&amp;"#"&amp;14</f>
        <v>1401002#5000#14</v>
      </c>
    </row>
    <row r="45" spans="1:30" ht="16.5" x14ac:dyDescent="0.2">
      <c r="Q45" s="14" t="str">
        <f>S45&amp;INDEX(地狱道!$K$20:$K$27,卡牌!T45)&amp;"突破消耗"</f>
        <v>红莲·缇娜黑绳突破消耗</v>
      </c>
      <c r="R45" s="14">
        <v>1101006</v>
      </c>
      <c r="S45" s="14" t="str">
        <f t="shared" si="1"/>
        <v>红莲·缇娜</v>
      </c>
      <c r="T45" s="14">
        <v>2</v>
      </c>
      <c r="U45" s="14">
        <v>1401002</v>
      </c>
      <c r="V45" s="18">
        <f>IF(T45=1,5000,INT(INDEX(地狱道!$M$4:$M$10,卡牌!T45-1)*INDEX(卡牌!$J$10:$J$13,VLOOKUP(卡牌!R45,卡牌!$B$4:$F$39,2,TRUE))/100)*100)</f>
        <v>6900</v>
      </c>
      <c r="W45" s="14">
        <v>1603001</v>
      </c>
      <c r="X45" s="18">
        <f>INT(地狱道!N$4*INDEX(地狱道!$H$21:$H$24,VLOOKUP(卡牌!R45,卡牌!$B$4:$C$39,2)))</f>
        <v>603</v>
      </c>
      <c r="Y45" s="14"/>
      <c r="Z45" s="14"/>
      <c r="AA45" s="14"/>
      <c r="AB45" s="14"/>
      <c r="AD45" s="14" t="str">
        <f>U45&amp;"#"&amp;V45&amp;"#"&amp;14&amp;"|"&amp;W45&amp;"#"&amp;X45&amp;"#"&amp;16</f>
        <v>1401002#6900#14|1603001#603#16</v>
      </c>
    </row>
    <row r="46" spans="1:30" ht="16.5" x14ac:dyDescent="0.2">
      <c r="Q46" s="14" t="str">
        <f>S46&amp;INDEX(地狱道!$K$20:$K$27,卡牌!T46)&amp;"突破消耗"</f>
        <v>红莲·缇娜众合突破消耗</v>
      </c>
      <c r="R46" s="14">
        <v>1101006</v>
      </c>
      <c r="S46" s="14" t="str">
        <f t="shared" si="1"/>
        <v>红莲·缇娜</v>
      </c>
      <c r="T46" s="14">
        <v>3</v>
      </c>
      <c r="U46" s="14">
        <v>1401002</v>
      </c>
      <c r="V46" s="18">
        <f>IF(T46=1,5000,INT(INDEX(地狱道!$M$4:$M$10,卡牌!T46-1)*INDEX(卡牌!$J$10:$J$13,VLOOKUP(卡牌!R46,卡牌!$B$4:$F$39,2,TRUE))/100)*100)</f>
        <v>46700</v>
      </c>
      <c r="W46" s="14">
        <v>1603001</v>
      </c>
      <c r="X46" s="18">
        <f>INT(地狱道!N$5*INDEX(地狱道!$H$21:$H$24,VLOOKUP(卡牌!R46,卡牌!$B$4:$C$39,2)))</f>
        <v>1407</v>
      </c>
      <c r="Y46" s="14"/>
      <c r="Z46" s="14"/>
      <c r="AA46" s="14"/>
      <c r="AB46" s="14"/>
      <c r="AD46" s="14" t="str">
        <f t="shared" ref="AD46:AD47" si="12">U46&amp;"#"&amp;V46&amp;"#"&amp;14&amp;"|"&amp;W46&amp;"#"&amp;X46&amp;"#"&amp;16</f>
        <v>1401002#46700#14|1603001#1407#16</v>
      </c>
    </row>
    <row r="47" spans="1:30" ht="16.5" x14ac:dyDescent="0.2">
      <c r="Q47" s="14" t="str">
        <f>S47&amp;INDEX(地狱道!$K$20:$K$27,卡牌!T47)&amp;"突破消耗"</f>
        <v>红莲·缇娜叫唤突破消耗</v>
      </c>
      <c r="R47" s="14">
        <v>1101006</v>
      </c>
      <c r="S47" s="14" t="str">
        <f t="shared" si="1"/>
        <v>红莲·缇娜</v>
      </c>
      <c r="T47" s="14">
        <v>4</v>
      </c>
      <c r="U47" s="14">
        <v>1401002</v>
      </c>
      <c r="V47" s="18">
        <f>IF(T47=1,5000,INT(INDEX(地狱道!$M$4:$M$10,卡牌!T47-1)*INDEX(卡牌!$J$10:$J$13,VLOOKUP(卡牌!R47,卡牌!$B$4:$F$39,2,TRUE))/100)*100)</f>
        <v>113900</v>
      </c>
      <c r="W47" s="14">
        <v>1603002</v>
      </c>
      <c r="X47" s="18">
        <f>INT(地狱道!O$6*INDEX(地狱道!$H$21:$H$24,VLOOKUP(卡牌!R47,卡牌!$B$4:$C$39,2)))</f>
        <v>1404</v>
      </c>
      <c r="Y47" s="14"/>
      <c r="Z47" s="14"/>
      <c r="AA47" s="14"/>
      <c r="AB47" s="14"/>
      <c r="AD47" s="14" t="str">
        <f t="shared" si="12"/>
        <v>1401002#113900#14|1603002#1404#16</v>
      </c>
    </row>
    <row r="48" spans="1:30" ht="16.5" x14ac:dyDescent="0.2">
      <c r="Q48" s="14" t="str">
        <f>S48&amp;INDEX(地狱道!$K$20:$K$27,卡牌!T48)&amp;"突破消耗"</f>
        <v>红莲·缇娜大叫唤突破消耗</v>
      </c>
      <c r="R48" s="14">
        <v>1101006</v>
      </c>
      <c r="S48" s="14" t="str">
        <f t="shared" si="1"/>
        <v>红莲·缇娜</v>
      </c>
      <c r="T48" s="14">
        <v>5</v>
      </c>
      <c r="U48" s="14">
        <v>1401002</v>
      </c>
      <c r="V48" s="18">
        <f>IF(T48=1,5000,INT(INDEX(地狱道!$M$4:$M$10,卡牌!T48-1)*INDEX(卡牌!$J$10:$J$13,VLOOKUP(卡牌!R48,卡牌!$B$4:$F$39,2,TRUE))/100)*100)</f>
        <v>221600</v>
      </c>
      <c r="W48" s="14">
        <v>1603002</v>
      </c>
      <c r="X48" s="18">
        <f>INT(地狱道!O$7*INDEX(地狱道!$H$21:$H$24,VLOOKUP(卡牌!R48,卡牌!$B$4:$C$39,2)))</f>
        <v>3276</v>
      </c>
      <c r="Y48" s="18">
        <f>INDEX($J$7:$N$7,VLOOKUP(R48,$B$4:$F$39,4))</f>
        <v>1603009</v>
      </c>
      <c r="Z48" s="18">
        <f>INT(INDEX(地狱道!$H$21:$H$24,VLOOKUP(卡牌!R48,卡牌!$B$4:$F$39,2))*地狱道!$Q$7)</f>
        <v>330</v>
      </c>
      <c r="AA48" s="14"/>
      <c r="AB48" s="14"/>
      <c r="AD48" s="14" t="str">
        <f>U48&amp;"#"&amp;V48&amp;"#"&amp;14&amp;"|"&amp;W48&amp;"#"&amp;X48&amp;"#"&amp;16&amp;"|"&amp;Y48&amp;"#"&amp;Z48&amp;"#"&amp;16</f>
        <v>1401002#221600#14|1603002#3276#16|1603009#330#16</v>
      </c>
    </row>
    <row r="49" spans="17:30" ht="16.5" x14ac:dyDescent="0.2">
      <c r="Q49" s="14" t="str">
        <f>S49&amp;INDEX(地狱道!$K$20:$K$27,卡牌!T49)&amp;"突破消耗"</f>
        <v>红莲·缇娜焦热突破消耗</v>
      </c>
      <c r="R49" s="14">
        <v>1101006</v>
      </c>
      <c r="S49" s="14" t="str">
        <f t="shared" si="1"/>
        <v>红莲·缇娜</v>
      </c>
      <c r="T49" s="14">
        <v>6</v>
      </c>
      <c r="U49" s="14">
        <v>1401002</v>
      </c>
      <c r="V49" s="18">
        <f>IF(T49=1,5000,INT(INDEX(地狱道!$M$4:$M$10,卡牌!T49-1)*INDEX(卡牌!$J$10:$J$13,VLOOKUP(卡牌!R49,卡牌!$B$4:$F$39,2,TRUE))/100)*100)</f>
        <v>379100</v>
      </c>
      <c r="W49" s="14">
        <v>1603003</v>
      </c>
      <c r="X49" s="18">
        <f>INT(地狱道!P$8*INDEX(地狱道!$H$21:$H$24,VLOOKUP(卡牌!R49,卡牌!$B$4:$C$39,2)))</f>
        <v>832</v>
      </c>
      <c r="Y49" s="18">
        <f>INDEX($J$7:$N$7,VLOOKUP(R49,$B$4:$F$39,4))</f>
        <v>1603009</v>
      </c>
      <c r="Z49" s="18">
        <f>INT(INDEX(地狱道!$H$21:$H$24,VLOOKUP(卡牌!R49,卡牌!$B$4:$F$39,2))*地狱道!$Q$8)</f>
        <v>770</v>
      </c>
      <c r="AA49" s="14"/>
      <c r="AB49" s="14"/>
      <c r="AD49" s="14" t="str">
        <f t="shared" ref="AD49:AD50" si="13">U49&amp;"#"&amp;V49&amp;"#"&amp;14&amp;"|"&amp;W49&amp;"#"&amp;X49&amp;"#"&amp;16&amp;"|"&amp;Y49&amp;"#"&amp;Z49&amp;"#"&amp;16</f>
        <v>1401002#379100#14|1603003#832#16|1603009#770#16</v>
      </c>
    </row>
    <row r="50" spans="17:30" ht="16.5" x14ac:dyDescent="0.2">
      <c r="Q50" s="14" t="str">
        <f>S50&amp;INDEX(地狱道!$K$20:$K$27,卡牌!T50)&amp;"突破消耗"</f>
        <v>红莲·缇娜大焦热突破消耗</v>
      </c>
      <c r="R50" s="14">
        <v>1101006</v>
      </c>
      <c r="S50" s="14" t="str">
        <f t="shared" si="1"/>
        <v>红莲·缇娜</v>
      </c>
      <c r="T50" s="14">
        <v>7</v>
      </c>
      <c r="U50" s="14">
        <v>1401002</v>
      </c>
      <c r="V50" s="18">
        <f>IF(T50=1,5000,INT(INDEX(地狱道!$M$4:$M$10,卡牌!T50-1)*INDEX(卡牌!$J$10:$J$13,VLOOKUP(卡牌!R50,卡牌!$B$4:$F$39,2,TRUE))/100)*100)</f>
        <v>595400</v>
      </c>
      <c r="W50" s="14">
        <v>1603003</v>
      </c>
      <c r="X50" s="18">
        <f>INT(地狱道!P$9*INDEX(地狱道!$H$21:$H$24,VLOOKUP(卡牌!R50,卡牌!$B$4:$C$39,2)))</f>
        <v>1248</v>
      </c>
      <c r="Y50" s="18">
        <f>INDEX($J$8:$N$8,VLOOKUP(R50,$B$4:$F$39,4))</f>
        <v>1603010</v>
      </c>
      <c r="Z50" s="18">
        <f>INT(INDEX(地狱道!$H$21:$H$24,VLOOKUP(卡牌!R50,卡牌!$B$4:$F$39,2))*地狱道!$R$9)</f>
        <v>351</v>
      </c>
      <c r="AA50" s="14"/>
      <c r="AB50" s="14"/>
      <c r="AD50" s="14" t="str">
        <f t="shared" si="13"/>
        <v>1401002#595400#14|1603003#1248#16|1603010#351#16</v>
      </c>
    </row>
    <row r="51" spans="17:30" ht="16.5" x14ac:dyDescent="0.2">
      <c r="Q51" s="14" t="str">
        <f>S51&amp;INDEX(地狱道!$K$20:$K$27,卡牌!T51)&amp;"突破消耗"</f>
        <v>红莲·缇娜无间突破消耗</v>
      </c>
      <c r="R51" s="14">
        <v>1101006</v>
      </c>
      <c r="S51" s="14" t="str">
        <f t="shared" si="1"/>
        <v>红莲·缇娜</v>
      </c>
      <c r="T51" s="14">
        <v>8</v>
      </c>
      <c r="U51" s="14">
        <v>1401002</v>
      </c>
      <c r="V51" s="18">
        <f>IF(T51=1,5000,INT(INDEX(地狱道!$M$4:$M$10,卡牌!T51-1)*INDEX(卡牌!$J$10:$J$13,VLOOKUP(卡牌!R51,卡牌!$B$4:$F$39,2,TRUE))/100)*100)</f>
        <v>879500</v>
      </c>
      <c r="W51" s="14">
        <v>1603003</v>
      </c>
      <c r="X51" s="18">
        <f>INT(地狱道!P$10*INDEX(地狱道!$H$21:$H$24,VLOOKUP(卡牌!R51,卡牌!$B$4:$C$39,2)))</f>
        <v>2080</v>
      </c>
      <c r="Y51" s="18">
        <f>INDEX($J$8:$N$8,VLOOKUP(R51,$B$4:$F$39,4))</f>
        <v>1603010</v>
      </c>
      <c r="Z51" s="18">
        <f>INT(INDEX(地狱道!$H$21:$H$24,VLOOKUP(卡牌!R51,卡牌!$B$4:$F$39,2))*地狱道!$R$10)</f>
        <v>819</v>
      </c>
      <c r="AA51" s="18">
        <f>VLOOKUP(R51,$B$4:$G$39,6)</f>
        <v>1603017</v>
      </c>
      <c r="AB51" s="18">
        <f>INT(INDEX(地狱道!$H$21:$H$24,VLOOKUP(卡牌!R51,卡牌!$B$4:$F$39,2))*地狱道!$S$10)</f>
        <v>274</v>
      </c>
      <c r="AD51" s="14" t="str">
        <f>U51&amp;"#"&amp;V51&amp;"#"&amp;14&amp;"|"&amp;W51&amp;"#"&amp;X51&amp;"#"&amp;16&amp;"|"&amp;Y51&amp;"#"&amp;Z51&amp;"#"&amp;16&amp;"|"&amp;AA51&amp;"#"&amp;AB51&amp;"#"&amp;16</f>
        <v>1401002#879500#14|1603003#2080#16|1603010#819#16|1603017#274#16</v>
      </c>
    </row>
    <row r="52" spans="17:30" ht="16.5" x14ac:dyDescent="0.2">
      <c r="Q52" s="14" t="str">
        <f>S52&amp;INDEX(地狱道!$K$20:$K$27,卡牌!T52)&amp;"突破消耗"</f>
        <v>战斗曹焱兵等活突破消耗</v>
      </c>
      <c r="R52" s="14">
        <v>1101007</v>
      </c>
      <c r="S52" s="14" t="str">
        <f t="shared" si="1"/>
        <v>战斗曹焱兵</v>
      </c>
      <c r="T52" s="14">
        <v>1</v>
      </c>
      <c r="U52" s="14">
        <v>1401002</v>
      </c>
      <c r="V52" s="18">
        <f>IF(T52=1,5000,INT(INDEX(地狱道!$M$4:$M$10,卡牌!T52-1)*INDEX(卡牌!$J$10:$J$13,VLOOKUP(卡牌!R52,卡牌!$B$4:$F$39,2,TRUE))/100)*100)</f>
        <v>5000</v>
      </c>
      <c r="W52" s="14"/>
      <c r="X52" s="14"/>
      <c r="Y52" s="14"/>
      <c r="Z52" s="14"/>
      <c r="AA52" s="14"/>
      <c r="AB52" s="14"/>
      <c r="AD52" s="14" t="str">
        <f>U52&amp;"#"&amp;V52&amp;"#"&amp;14</f>
        <v>1401002#5000#14</v>
      </c>
    </row>
    <row r="53" spans="17:30" ht="16.5" x14ac:dyDescent="0.2">
      <c r="Q53" s="14" t="str">
        <f>S53&amp;INDEX(地狱道!$K$20:$K$27,卡牌!T53)&amp;"突破消耗"</f>
        <v>战斗曹焱兵黑绳突破消耗</v>
      </c>
      <c r="R53" s="14">
        <v>1101007</v>
      </c>
      <c r="S53" s="14" t="str">
        <f t="shared" si="1"/>
        <v>战斗曹焱兵</v>
      </c>
      <c r="T53" s="14">
        <v>2</v>
      </c>
      <c r="U53" s="14">
        <v>1401002</v>
      </c>
      <c r="V53" s="18">
        <f>IF(T53=1,5000,INT(INDEX(地狱道!$M$4:$M$10,卡牌!T53-1)*INDEX(卡牌!$J$10:$J$13,VLOOKUP(卡牌!R53,卡牌!$B$4:$F$39,2,TRUE))/100)*100)</f>
        <v>8700</v>
      </c>
      <c r="W53" s="14">
        <v>1603001</v>
      </c>
      <c r="X53" s="18">
        <f>INT(地狱道!N$4*INDEX(地狱道!$H$21:$H$24,VLOOKUP(卡牌!R53,卡牌!$B$4:$C$39,2)))</f>
        <v>814</v>
      </c>
      <c r="Y53" s="14"/>
      <c r="Z53" s="14"/>
      <c r="AA53" s="14"/>
      <c r="AB53" s="14"/>
      <c r="AD53" s="14" t="str">
        <f>U53&amp;"#"&amp;V53&amp;"#"&amp;14&amp;"|"&amp;W53&amp;"#"&amp;X53&amp;"#"&amp;16</f>
        <v>1401002#8700#14|1603001#814#16</v>
      </c>
    </row>
    <row r="54" spans="17:30" ht="16.5" x14ac:dyDescent="0.2">
      <c r="Q54" s="14" t="str">
        <f>S54&amp;INDEX(地狱道!$K$20:$K$27,卡牌!T54)&amp;"突破消耗"</f>
        <v>战斗曹焱兵众合突破消耗</v>
      </c>
      <c r="R54" s="14">
        <v>1101007</v>
      </c>
      <c r="S54" s="14" t="str">
        <f t="shared" si="1"/>
        <v>战斗曹焱兵</v>
      </c>
      <c r="T54" s="14">
        <v>3</v>
      </c>
      <c r="U54" s="14">
        <v>1401002</v>
      </c>
      <c r="V54" s="18">
        <f>IF(T54=1,5000,INT(INDEX(地狱道!$M$4:$M$10,卡牌!T54-1)*INDEX(卡牌!$J$10:$J$13,VLOOKUP(卡牌!R54,卡牌!$B$4:$F$39,2,TRUE))/100)*100)</f>
        <v>58400</v>
      </c>
      <c r="W54" s="14">
        <v>1603001</v>
      </c>
      <c r="X54" s="18">
        <f>INT(地狱道!N$5*INDEX(地狱道!$H$21:$H$24,VLOOKUP(卡牌!R54,卡牌!$B$4:$C$39,2)))</f>
        <v>1899</v>
      </c>
      <c r="Y54" s="14"/>
      <c r="Z54" s="14"/>
      <c r="AA54" s="14"/>
      <c r="AB54" s="14"/>
      <c r="AD54" s="14" t="str">
        <f t="shared" ref="AD54:AD55" si="14">U54&amp;"#"&amp;V54&amp;"#"&amp;14&amp;"|"&amp;W54&amp;"#"&amp;X54&amp;"#"&amp;16</f>
        <v>1401002#58400#14|1603001#1899#16</v>
      </c>
    </row>
    <row r="55" spans="17:30" ht="16.5" x14ac:dyDescent="0.2">
      <c r="Q55" s="14" t="str">
        <f>S55&amp;INDEX(地狱道!$K$20:$K$27,卡牌!T55)&amp;"突破消耗"</f>
        <v>战斗曹焱兵叫唤突破消耗</v>
      </c>
      <c r="R55" s="14">
        <v>1101007</v>
      </c>
      <c r="S55" s="14" t="str">
        <f t="shared" si="1"/>
        <v>战斗曹焱兵</v>
      </c>
      <c r="T55" s="14">
        <v>4</v>
      </c>
      <c r="U55" s="14">
        <v>1401002</v>
      </c>
      <c r="V55" s="18">
        <f>IF(T55=1,5000,INT(INDEX(地狱道!$M$4:$M$10,卡牌!T55-1)*INDEX(卡牌!$J$10:$J$13,VLOOKUP(卡牌!R55,卡牌!$B$4:$F$39,2,TRUE))/100)*100)</f>
        <v>142300</v>
      </c>
      <c r="W55" s="14">
        <v>1603002</v>
      </c>
      <c r="X55" s="18">
        <f>INT(地狱道!O$6*INDEX(地狱道!$H$21:$H$24,VLOOKUP(卡牌!R55,卡牌!$B$4:$C$39,2)))</f>
        <v>1895</v>
      </c>
      <c r="Y55" s="14"/>
      <c r="Z55" s="14"/>
      <c r="AA55" s="14"/>
      <c r="AB55" s="14"/>
      <c r="AD55" s="14" t="str">
        <f t="shared" si="14"/>
        <v>1401002#142300#14|1603002#1895#16</v>
      </c>
    </row>
    <row r="56" spans="17:30" ht="16.5" x14ac:dyDescent="0.2">
      <c r="Q56" s="14" t="str">
        <f>S56&amp;INDEX(地狱道!$K$20:$K$27,卡牌!T56)&amp;"突破消耗"</f>
        <v>战斗曹焱兵大叫唤突破消耗</v>
      </c>
      <c r="R56" s="14">
        <v>1101007</v>
      </c>
      <c r="S56" s="14" t="str">
        <f t="shared" si="1"/>
        <v>战斗曹焱兵</v>
      </c>
      <c r="T56" s="14">
        <v>5</v>
      </c>
      <c r="U56" s="14">
        <v>1401002</v>
      </c>
      <c r="V56" s="18">
        <f>IF(T56=1,5000,INT(INDEX(地狱道!$M$4:$M$10,卡牌!T56-1)*INDEX(卡牌!$J$10:$J$13,VLOOKUP(卡牌!R56,卡牌!$B$4:$F$39,2,TRUE))/100)*100)</f>
        <v>277100</v>
      </c>
      <c r="W56" s="14">
        <v>1603002</v>
      </c>
      <c r="X56" s="18">
        <f>INT(地狱道!O$7*INDEX(地狱道!$H$21:$H$24,VLOOKUP(卡牌!R56,卡牌!$B$4:$C$39,2)))</f>
        <v>4422</v>
      </c>
      <c r="Y56" s="18">
        <f>INDEX($J$7:$N$7,VLOOKUP(R56,$B$4:$F$39,4))</f>
        <v>1603009</v>
      </c>
      <c r="Z56" s="18">
        <f>INT(INDEX(地狱道!$H$21:$H$24,VLOOKUP(卡牌!R56,卡牌!$B$4:$F$39,2))*地狱道!$Q$7)</f>
        <v>445</v>
      </c>
      <c r="AA56" s="14"/>
      <c r="AB56" s="14"/>
      <c r="AD56" s="14" t="str">
        <f>U56&amp;"#"&amp;V56&amp;"#"&amp;14&amp;"|"&amp;W56&amp;"#"&amp;X56&amp;"#"&amp;16&amp;"|"&amp;Y56&amp;"#"&amp;Z56&amp;"#"&amp;16</f>
        <v>1401002#277100#14|1603002#4422#16|1603009#445#16</v>
      </c>
    </row>
    <row r="57" spans="17:30" ht="16.5" x14ac:dyDescent="0.2">
      <c r="Q57" s="14" t="str">
        <f>S57&amp;INDEX(地狱道!$K$20:$K$27,卡牌!T57)&amp;"突破消耗"</f>
        <v>战斗曹焱兵焦热突破消耗</v>
      </c>
      <c r="R57" s="14">
        <v>1101007</v>
      </c>
      <c r="S57" s="14" t="str">
        <f t="shared" si="1"/>
        <v>战斗曹焱兵</v>
      </c>
      <c r="T57" s="14">
        <v>6</v>
      </c>
      <c r="U57" s="14">
        <v>1401002</v>
      </c>
      <c r="V57" s="18">
        <f>IF(T57=1,5000,INT(INDEX(地狱道!$M$4:$M$10,卡牌!T57-1)*INDEX(卡牌!$J$10:$J$13,VLOOKUP(卡牌!R57,卡牌!$B$4:$F$39,2,TRUE))/100)*100)</f>
        <v>473900</v>
      </c>
      <c r="W57" s="14">
        <v>1603003</v>
      </c>
      <c r="X57" s="18">
        <f>INT(地狱道!P$8*INDEX(地狱道!$H$21:$H$24,VLOOKUP(卡牌!R57,卡牌!$B$4:$C$39,2)))</f>
        <v>1123</v>
      </c>
      <c r="Y57" s="18">
        <f>INDEX($J$7:$N$7,VLOOKUP(R57,$B$4:$F$39,4))</f>
        <v>1603009</v>
      </c>
      <c r="Z57" s="18">
        <f>INT(INDEX(地狱道!$H$21:$H$24,VLOOKUP(卡牌!R57,卡牌!$B$4:$F$39,2))*地狱道!$Q$8)</f>
        <v>1039</v>
      </c>
      <c r="AA57" s="14"/>
      <c r="AB57" s="14"/>
      <c r="AD57" s="14" t="str">
        <f t="shared" ref="AD57:AD58" si="15">U57&amp;"#"&amp;V57&amp;"#"&amp;14&amp;"|"&amp;W57&amp;"#"&amp;X57&amp;"#"&amp;16&amp;"|"&amp;Y57&amp;"#"&amp;Z57&amp;"#"&amp;16</f>
        <v>1401002#473900#14|1603003#1123#16|1603009#1039#16</v>
      </c>
    </row>
    <row r="58" spans="17:30" ht="16.5" x14ac:dyDescent="0.2">
      <c r="Q58" s="14" t="str">
        <f>S58&amp;INDEX(地狱道!$K$20:$K$27,卡牌!T58)&amp;"突破消耗"</f>
        <v>战斗曹焱兵大焦热突破消耗</v>
      </c>
      <c r="R58" s="14">
        <v>1101007</v>
      </c>
      <c r="S58" s="14" t="str">
        <f t="shared" si="1"/>
        <v>战斗曹焱兵</v>
      </c>
      <c r="T58" s="14">
        <v>7</v>
      </c>
      <c r="U58" s="14">
        <v>1401002</v>
      </c>
      <c r="V58" s="18">
        <f>IF(T58=1,5000,INT(INDEX(地狱道!$M$4:$M$10,卡牌!T58-1)*INDEX(卡牌!$J$10:$J$13,VLOOKUP(卡牌!R58,卡牌!$B$4:$F$39,2,TRUE))/100)*100)</f>
        <v>744300</v>
      </c>
      <c r="W58" s="14">
        <v>1603003</v>
      </c>
      <c r="X58" s="18">
        <f>INT(地狱道!P$9*INDEX(地狱道!$H$21:$H$24,VLOOKUP(卡牌!R58,卡牌!$B$4:$C$39,2)))</f>
        <v>1684</v>
      </c>
      <c r="Y58" s="18">
        <f>INDEX($J$8:$N$8,VLOOKUP(R58,$B$4:$F$39,4))</f>
        <v>1603010</v>
      </c>
      <c r="Z58" s="18">
        <f>INT(INDEX(地狱道!$H$21:$H$24,VLOOKUP(卡牌!R58,卡牌!$B$4:$F$39,2))*地狱道!$R$9)</f>
        <v>473</v>
      </c>
      <c r="AA58" s="14"/>
      <c r="AB58" s="14"/>
      <c r="AD58" s="14" t="str">
        <f t="shared" si="15"/>
        <v>1401002#744300#14|1603003#1684#16|1603010#473#16</v>
      </c>
    </row>
    <row r="59" spans="17:30" ht="16.5" x14ac:dyDescent="0.2">
      <c r="Q59" s="14" t="str">
        <f>S59&amp;INDEX(地狱道!$K$20:$K$27,卡牌!T59)&amp;"突破消耗"</f>
        <v>战斗曹焱兵无间突破消耗</v>
      </c>
      <c r="R59" s="14">
        <v>1101007</v>
      </c>
      <c r="S59" s="14" t="str">
        <f t="shared" si="1"/>
        <v>战斗曹焱兵</v>
      </c>
      <c r="T59" s="14">
        <v>8</v>
      </c>
      <c r="U59" s="14">
        <v>1401002</v>
      </c>
      <c r="V59" s="18">
        <f>IF(T59=1,5000,INT(INDEX(地狱道!$M$4:$M$10,卡牌!T59-1)*INDEX(卡牌!$J$10:$J$13,VLOOKUP(卡牌!R59,卡牌!$B$4:$F$39,2,TRUE))/100)*100)</f>
        <v>1099400</v>
      </c>
      <c r="W59" s="14">
        <v>1603003</v>
      </c>
      <c r="X59" s="18">
        <f>INT(地狱道!P$10*INDEX(地狱道!$H$21:$H$24,VLOOKUP(卡牌!R59,卡牌!$B$4:$C$39,2)))</f>
        <v>2808</v>
      </c>
      <c r="Y59" s="18">
        <f>INDEX($J$8:$N$8,VLOOKUP(R59,$B$4:$F$39,4))</f>
        <v>1603010</v>
      </c>
      <c r="Z59" s="18">
        <f>INT(INDEX(地狱道!$H$21:$H$24,VLOOKUP(卡牌!R59,卡牌!$B$4:$F$39,2))*地狱道!$R$10)</f>
        <v>1105</v>
      </c>
      <c r="AA59" s="18">
        <f>VLOOKUP(R59,$B$4:$G$39,6)</f>
        <v>1603018</v>
      </c>
      <c r="AB59" s="18">
        <f>INT(INDEX(地狱道!$H$21:$H$24,VLOOKUP(卡牌!R59,卡牌!$B$4:$F$39,2))*地狱道!$S$10)</f>
        <v>369</v>
      </c>
      <c r="AD59" s="14" t="str">
        <f>U59&amp;"#"&amp;V59&amp;"#"&amp;14&amp;"|"&amp;W59&amp;"#"&amp;X59&amp;"#"&amp;16&amp;"|"&amp;Y59&amp;"#"&amp;Z59&amp;"#"&amp;16&amp;"|"&amp;AA59&amp;"#"&amp;AB59&amp;"#"&amp;16</f>
        <v>1401002#1099400#14|1603003#2808#16|1603010#1105#16|1603018#369#16</v>
      </c>
    </row>
    <row r="60" spans="17:30" ht="16.5" x14ac:dyDescent="0.2">
      <c r="Q60" s="14" t="str">
        <f>S60&amp;INDEX(地狱道!$K$20:$K$27,卡牌!T60)&amp;"突破消耗"</f>
        <v>黑尔·坎普等活突破消耗</v>
      </c>
      <c r="R60" s="14">
        <v>1101008</v>
      </c>
      <c r="S60" s="14" t="str">
        <f t="shared" si="1"/>
        <v>黑尔·坎普</v>
      </c>
      <c r="T60" s="14">
        <v>1</v>
      </c>
      <c r="U60" s="14">
        <v>1401002</v>
      </c>
      <c r="V60" s="18">
        <f>IF(T60=1,5000,INT(INDEX(地狱道!$M$4:$M$10,卡牌!T60-1)*INDEX(卡牌!$J$10:$J$13,VLOOKUP(卡牌!R60,卡牌!$B$4:$F$39,2,TRUE))/100)*100)</f>
        <v>5000</v>
      </c>
      <c r="W60" s="14"/>
      <c r="X60" s="14"/>
      <c r="Y60" s="14"/>
      <c r="Z60" s="14"/>
      <c r="AA60" s="14"/>
      <c r="AB60" s="14"/>
      <c r="AD60" s="14" t="str">
        <f>U60&amp;"#"&amp;V60&amp;"#"&amp;14</f>
        <v>1401002#5000#14</v>
      </c>
    </row>
    <row r="61" spans="17:30" ht="16.5" x14ac:dyDescent="0.2">
      <c r="Q61" s="14" t="str">
        <f>S61&amp;INDEX(地狱道!$K$20:$K$27,卡牌!T61)&amp;"突破消耗"</f>
        <v>黑尔·坎普黑绳突破消耗</v>
      </c>
      <c r="R61" s="14">
        <v>1101008</v>
      </c>
      <c r="S61" s="14" t="str">
        <f t="shared" si="1"/>
        <v>黑尔·坎普</v>
      </c>
      <c r="T61" s="14">
        <v>2</v>
      </c>
      <c r="U61" s="14">
        <v>1401002</v>
      </c>
      <c r="V61" s="18">
        <f>IF(T61=1,5000,INT(INDEX(地狱道!$M$4:$M$10,卡牌!T61-1)*INDEX(卡牌!$J$10:$J$13,VLOOKUP(卡牌!R61,卡牌!$B$4:$F$39,2,TRUE))/100)*100)</f>
        <v>5800</v>
      </c>
      <c r="W61" s="14">
        <v>1603001</v>
      </c>
      <c r="X61" s="18">
        <f>INT(地狱道!N$4*INDEX(地狱道!$H$21:$H$24,VLOOKUP(卡牌!R61,卡牌!$B$4:$C$39,2)))</f>
        <v>452</v>
      </c>
      <c r="Y61" s="14"/>
      <c r="Z61" s="14"/>
      <c r="AA61" s="14"/>
      <c r="AB61" s="14"/>
      <c r="AD61" s="14" t="str">
        <f>U61&amp;"#"&amp;V61&amp;"#"&amp;14&amp;"|"&amp;W61&amp;"#"&amp;X61&amp;"#"&amp;16</f>
        <v>1401002#5800#14|1603001#452#16</v>
      </c>
    </row>
    <row r="62" spans="17:30" ht="16.5" x14ac:dyDescent="0.2">
      <c r="Q62" s="14" t="str">
        <f>S62&amp;INDEX(地狱道!$K$20:$K$27,卡牌!T62)&amp;"突破消耗"</f>
        <v>黑尔·坎普众合突破消耗</v>
      </c>
      <c r="R62" s="14">
        <v>1101008</v>
      </c>
      <c r="S62" s="14" t="str">
        <f t="shared" si="1"/>
        <v>黑尔·坎普</v>
      </c>
      <c r="T62" s="14">
        <v>3</v>
      </c>
      <c r="U62" s="14">
        <v>1401002</v>
      </c>
      <c r="V62" s="18">
        <f>IF(T62=1,5000,INT(INDEX(地狱道!$M$4:$M$10,卡牌!T62-1)*INDEX(卡牌!$J$10:$J$13,VLOOKUP(卡牌!R62,卡牌!$B$4:$F$39,2,TRUE))/100)*100)</f>
        <v>38900</v>
      </c>
      <c r="W62" s="14">
        <v>1603001</v>
      </c>
      <c r="X62" s="18">
        <f>INT(地狱道!N$5*INDEX(地狱道!$H$21:$H$24,VLOOKUP(卡牌!R62,卡牌!$B$4:$C$39,2)))</f>
        <v>1055</v>
      </c>
      <c r="Y62" s="14"/>
      <c r="Z62" s="14"/>
      <c r="AA62" s="14"/>
      <c r="AB62" s="14"/>
      <c r="AD62" s="14" t="str">
        <f t="shared" ref="AD62:AD63" si="16">U62&amp;"#"&amp;V62&amp;"#"&amp;14&amp;"|"&amp;W62&amp;"#"&amp;X62&amp;"#"&amp;16</f>
        <v>1401002#38900#14|1603001#1055#16</v>
      </c>
    </row>
    <row r="63" spans="17:30" ht="16.5" x14ac:dyDescent="0.2">
      <c r="Q63" s="14" t="str">
        <f>S63&amp;INDEX(地狱道!$K$20:$K$27,卡牌!T63)&amp;"突破消耗"</f>
        <v>黑尔·坎普叫唤突破消耗</v>
      </c>
      <c r="R63" s="14">
        <v>1101008</v>
      </c>
      <c r="S63" s="14" t="str">
        <f t="shared" si="1"/>
        <v>黑尔·坎普</v>
      </c>
      <c r="T63" s="14">
        <v>4</v>
      </c>
      <c r="U63" s="14">
        <v>1401002</v>
      </c>
      <c r="V63" s="18">
        <f>IF(T63=1,5000,INT(INDEX(地狱道!$M$4:$M$10,卡牌!T63-1)*INDEX(卡牌!$J$10:$J$13,VLOOKUP(卡牌!R63,卡牌!$B$4:$F$39,2,TRUE))/100)*100)</f>
        <v>94900</v>
      </c>
      <c r="W63" s="14">
        <v>1603002</v>
      </c>
      <c r="X63" s="18">
        <f>INT(地狱道!O$6*INDEX(地狱道!$H$21:$H$24,VLOOKUP(卡牌!R63,卡牌!$B$4:$C$39,2)))</f>
        <v>1053</v>
      </c>
      <c r="Y63" s="14"/>
      <c r="Z63" s="14"/>
      <c r="AA63" s="14"/>
      <c r="AB63" s="14"/>
      <c r="AD63" s="14" t="str">
        <f t="shared" si="16"/>
        <v>1401002#94900#14|1603002#1053#16</v>
      </c>
    </row>
    <row r="64" spans="17:30" ht="16.5" x14ac:dyDescent="0.2">
      <c r="Q64" s="14" t="str">
        <f>S64&amp;INDEX(地狱道!$K$20:$K$27,卡牌!T64)&amp;"突破消耗"</f>
        <v>黑尔·坎普大叫唤突破消耗</v>
      </c>
      <c r="R64" s="14">
        <v>1101008</v>
      </c>
      <c r="S64" s="14" t="str">
        <f t="shared" si="1"/>
        <v>黑尔·坎普</v>
      </c>
      <c r="T64" s="14">
        <v>5</v>
      </c>
      <c r="U64" s="14">
        <v>1401002</v>
      </c>
      <c r="V64" s="18">
        <f>IF(T64=1,5000,INT(INDEX(地狱道!$M$4:$M$10,卡牌!T64-1)*INDEX(卡牌!$J$10:$J$13,VLOOKUP(卡牌!R64,卡牌!$B$4:$F$39,2,TRUE))/100)*100)</f>
        <v>184700</v>
      </c>
      <c r="W64" s="14">
        <v>1603002</v>
      </c>
      <c r="X64" s="18">
        <f>INT(地狱道!O$7*INDEX(地狱道!$H$21:$H$24,VLOOKUP(卡牌!R64,卡牌!$B$4:$C$39,2)))</f>
        <v>2457</v>
      </c>
      <c r="Y64" s="18">
        <f>INDEX($J$7:$N$7,VLOOKUP(R64,$B$4:$F$39,4))</f>
        <v>1603009</v>
      </c>
      <c r="Z64" s="18">
        <f>INT(INDEX(地狱道!$H$21:$H$24,VLOOKUP(卡牌!R64,卡牌!$B$4:$F$39,2))*地狱道!$Q$7)</f>
        <v>247</v>
      </c>
      <c r="AA64" s="14"/>
      <c r="AB64" s="14"/>
      <c r="AD64" s="14" t="str">
        <f>U64&amp;"#"&amp;V64&amp;"#"&amp;14&amp;"|"&amp;W64&amp;"#"&amp;X64&amp;"#"&amp;16&amp;"|"&amp;Y64&amp;"#"&amp;Z64&amp;"#"&amp;16</f>
        <v>1401002#184700#14|1603002#2457#16|1603009#247#16</v>
      </c>
    </row>
    <row r="65" spans="17:30" ht="16.5" x14ac:dyDescent="0.2">
      <c r="Q65" s="14" t="str">
        <f>S65&amp;INDEX(地狱道!$K$20:$K$27,卡牌!T65)&amp;"突破消耗"</f>
        <v>黑尔·坎普焦热突破消耗</v>
      </c>
      <c r="R65" s="14">
        <v>1101008</v>
      </c>
      <c r="S65" s="14" t="str">
        <f t="shared" si="1"/>
        <v>黑尔·坎普</v>
      </c>
      <c r="T65" s="14">
        <v>6</v>
      </c>
      <c r="U65" s="14">
        <v>1401002</v>
      </c>
      <c r="V65" s="18">
        <f>IF(T65=1,5000,INT(INDEX(地狱道!$M$4:$M$10,卡牌!T65-1)*INDEX(卡牌!$J$10:$J$13,VLOOKUP(卡牌!R65,卡牌!$B$4:$F$39,2,TRUE))/100)*100)</f>
        <v>315900</v>
      </c>
      <c r="W65" s="14">
        <v>1603003</v>
      </c>
      <c r="X65" s="18">
        <f>INT(地狱道!P$8*INDEX(地狱道!$H$21:$H$24,VLOOKUP(卡牌!R65,卡牌!$B$4:$C$39,2)))</f>
        <v>624</v>
      </c>
      <c r="Y65" s="18">
        <f>INDEX($J$7:$N$7,VLOOKUP(R65,$B$4:$F$39,4))</f>
        <v>1603009</v>
      </c>
      <c r="Z65" s="18">
        <f>INT(INDEX(地狱道!$H$21:$H$24,VLOOKUP(卡牌!R65,卡牌!$B$4:$F$39,2))*地狱道!$Q$8)</f>
        <v>577</v>
      </c>
      <c r="AA65" s="14"/>
      <c r="AB65" s="14"/>
      <c r="AD65" s="14" t="str">
        <f t="shared" ref="AD65:AD66" si="17">U65&amp;"#"&amp;V65&amp;"#"&amp;14&amp;"|"&amp;W65&amp;"#"&amp;X65&amp;"#"&amp;16&amp;"|"&amp;Y65&amp;"#"&amp;Z65&amp;"#"&amp;16</f>
        <v>1401002#315900#14|1603003#624#16|1603009#577#16</v>
      </c>
    </row>
    <row r="66" spans="17:30" ht="16.5" x14ac:dyDescent="0.2">
      <c r="Q66" s="14" t="str">
        <f>S66&amp;INDEX(地狱道!$K$20:$K$27,卡牌!T66)&amp;"突破消耗"</f>
        <v>黑尔·坎普大焦热突破消耗</v>
      </c>
      <c r="R66" s="14">
        <v>1101008</v>
      </c>
      <c r="S66" s="14" t="str">
        <f t="shared" si="1"/>
        <v>黑尔·坎普</v>
      </c>
      <c r="T66" s="14">
        <v>7</v>
      </c>
      <c r="U66" s="14">
        <v>1401002</v>
      </c>
      <c r="V66" s="18">
        <f>IF(T66=1,5000,INT(INDEX(地狱道!$M$4:$M$10,卡牌!T66-1)*INDEX(卡牌!$J$10:$J$13,VLOOKUP(卡牌!R66,卡牌!$B$4:$F$39,2,TRUE))/100)*100)</f>
        <v>496200</v>
      </c>
      <c r="W66" s="14">
        <v>1603003</v>
      </c>
      <c r="X66" s="18">
        <f>INT(地狱道!P$9*INDEX(地狱道!$H$21:$H$24,VLOOKUP(卡牌!R66,卡牌!$B$4:$C$39,2)))</f>
        <v>936</v>
      </c>
      <c r="Y66" s="18">
        <f>INDEX($J$8:$N$8,VLOOKUP(R66,$B$4:$F$39,4))</f>
        <v>1603010</v>
      </c>
      <c r="Z66" s="18">
        <f>INT(INDEX(地狱道!$H$21:$H$24,VLOOKUP(卡牌!R66,卡牌!$B$4:$F$39,2))*地狱道!$R$9)</f>
        <v>263</v>
      </c>
      <c r="AA66" s="14"/>
      <c r="AB66" s="14"/>
      <c r="AD66" s="14" t="str">
        <f t="shared" si="17"/>
        <v>1401002#496200#14|1603003#936#16|1603010#263#16</v>
      </c>
    </row>
    <row r="67" spans="17:30" ht="16.5" x14ac:dyDescent="0.2">
      <c r="Q67" s="14" t="str">
        <f>S67&amp;INDEX(地狱道!$K$20:$K$27,卡牌!T67)&amp;"突破消耗"</f>
        <v>黑尔·坎普无间突破消耗</v>
      </c>
      <c r="R67" s="14">
        <v>1101008</v>
      </c>
      <c r="S67" s="14" t="str">
        <f t="shared" si="1"/>
        <v>黑尔·坎普</v>
      </c>
      <c r="T67" s="14">
        <v>8</v>
      </c>
      <c r="U67" s="14">
        <v>1401002</v>
      </c>
      <c r="V67" s="18">
        <f>IF(T67=1,5000,INT(INDEX(地狱道!$M$4:$M$10,卡牌!T67-1)*INDEX(卡牌!$J$10:$J$13,VLOOKUP(卡牌!R67,卡牌!$B$4:$F$39,2,TRUE))/100)*100)</f>
        <v>732900</v>
      </c>
      <c r="W67" s="14">
        <v>1603003</v>
      </c>
      <c r="X67" s="18">
        <f>INT(地狱道!P$10*INDEX(地狱道!$H$21:$H$24,VLOOKUP(卡牌!R67,卡牌!$B$4:$C$39,2)))</f>
        <v>1560</v>
      </c>
      <c r="Y67" s="18">
        <f>INDEX($J$8:$N$8,VLOOKUP(R67,$B$4:$F$39,4))</f>
        <v>1603010</v>
      </c>
      <c r="Z67" s="18">
        <f>INT(INDEX(地狱道!$H$21:$H$24,VLOOKUP(卡牌!R67,卡牌!$B$4:$F$39,2))*地狱道!$R$10)</f>
        <v>614</v>
      </c>
      <c r="AA67" s="18">
        <f>VLOOKUP(R67,$B$4:$G$39,6)</f>
        <v>1603017</v>
      </c>
      <c r="AB67" s="18">
        <f>INT(INDEX(地狱道!$H$21:$H$24,VLOOKUP(卡牌!R67,卡牌!$B$4:$F$39,2))*地狱道!$S$10)</f>
        <v>205</v>
      </c>
      <c r="AD67" s="14" t="str">
        <f>U67&amp;"#"&amp;V67&amp;"#"&amp;14&amp;"|"&amp;W67&amp;"#"&amp;X67&amp;"#"&amp;16&amp;"|"&amp;Y67&amp;"#"&amp;Z67&amp;"#"&amp;16&amp;"|"&amp;AA67&amp;"#"&amp;AB67&amp;"#"&amp;16</f>
        <v>1401002#732900#14|1603003#1560#16|1603010#614#16|1603017#205#16</v>
      </c>
    </row>
    <row r="68" spans="17:30" ht="16.5" x14ac:dyDescent="0.2">
      <c r="Q68" s="14" t="str">
        <f>S68&amp;INDEX(地狱道!$K$20:$K$27,卡牌!T68)&amp;"突破消耗"</f>
        <v>北落师门等活突破消耗</v>
      </c>
      <c r="R68" s="14">
        <v>1101009</v>
      </c>
      <c r="S68" s="14" t="str">
        <f t="shared" si="1"/>
        <v>北落师门</v>
      </c>
      <c r="T68" s="14">
        <v>1</v>
      </c>
      <c r="U68" s="14">
        <v>1401002</v>
      </c>
      <c r="V68" s="18">
        <f>IF(T68=1,5000,INT(INDEX(地狱道!$M$4:$M$10,卡牌!T68-1)*INDEX(卡牌!$J$10:$J$13,VLOOKUP(卡牌!R68,卡牌!$B$4:$F$39,2,TRUE))/100)*100)</f>
        <v>5000</v>
      </c>
      <c r="W68" s="14"/>
      <c r="X68" s="14"/>
      <c r="Y68" s="14"/>
      <c r="Z68" s="14"/>
      <c r="AA68" s="14"/>
      <c r="AB68" s="14"/>
      <c r="AD68" s="14" t="str">
        <f>U68&amp;"#"&amp;V68&amp;"#"&amp;14</f>
        <v>1401002#5000#14</v>
      </c>
    </row>
    <row r="69" spans="17:30" ht="16.5" x14ac:dyDescent="0.2">
      <c r="Q69" s="14" t="str">
        <f>S69&amp;INDEX(地狱道!$K$20:$K$27,卡牌!T69)&amp;"突破消耗"</f>
        <v>北落师门黑绳突破消耗</v>
      </c>
      <c r="R69" s="14">
        <v>1101009</v>
      </c>
      <c r="S69" s="14" t="str">
        <f t="shared" ref="S69:S132" si="18">INDEX($A$4:$A$39,MATCH(R69,$B$4:$B$39,0))</f>
        <v>北落师门</v>
      </c>
      <c r="T69" s="14">
        <v>2</v>
      </c>
      <c r="U69" s="14">
        <v>1401002</v>
      </c>
      <c r="V69" s="18">
        <f>IF(T69=1,5000,INT(INDEX(地狱道!$M$4:$M$10,卡牌!T69-1)*INDEX(卡牌!$J$10:$J$13,VLOOKUP(卡牌!R69,卡牌!$B$4:$F$39,2,TRUE))/100)*100)</f>
        <v>6900</v>
      </c>
      <c r="W69" s="14">
        <v>1603001</v>
      </c>
      <c r="X69" s="18">
        <f>INT(地狱道!N$4*INDEX(地狱道!$H$21:$H$24,VLOOKUP(卡牌!R69,卡牌!$B$4:$C$39,2)))</f>
        <v>603</v>
      </c>
      <c r="Y69" s="14"/>
      <c r="Z69" s="14"/>
      <c r="AA69" s="14"/>
      <c r="AB69" s="14"/>
      <c r="AD69" s="14" t="str">
        <f>U69&amp;"#"&amp;V69&amp;"#"&amp;14&amp;"|"&amp;W69&amp;"#"&amp;X69&amp;"#"&amp;16</f>
        <v>1401002#6900#14|1603001#603#16</v>
      </c>
    </row>
    <row r="70" spans="17:30" ht="16.5" x14ac:dyDescent="0.2">
      <c r="Q70" s="14" t="str">
        <f>S70&amp;INDEX(地狱道!$K$20:$K$27,卡牌!T70)&amp;"突破消耗"</f>
        <v>北落师门众合突破消耗</v>
      </c>
      <c r="R70" s="14">
        <v>1101009</v>
      </c>
      <c r="S70" s="14" t="str">
        <f t="shared" si="18"/>
        <v>北落师门</v>
      </c>
      <c r="T70" s="14">
        <v>3</v>
      </c>
      <c r="U70" s="14">
        <v>1401002</v>
      </c>
      <c r="V70" s="18">
        <f>IF(T70=1,5000,INT(INDEX(地狱道!$M$4:$M$10,卡牌!T70-1)*INDEX(卡牌!$J$10:$J$13,VLOOKUP(卡牌!R70,卡牌!$B$4:$F$39,2,TRUE))/100)*100)</f>
        <v>46700</v>
      </c>
      <c r="W70" s="14">
        <v>1603001</v>
      </c>
      <c r="X70" s="18">
        <f>INT(地狱道!N$5*INDEX(地狱道!$H$21:$H$24,VLOOKUP(卡牌!R70,卡牌!$B$4:$C$39,2)))</f>
        <v>1407</v>
      </c>
      <c r="Y70" s="14"/>
      <c r="Z70" s="14"/>
      <c r="AA70" s="14"/>
      <c r="AB70" s="14"/>
      <c r="AD70" s="14" t="str">
        <f t="shared" ref="AD70:AD71" si="19">U70&amp;"#"&amp;V70&amp;"#"&amp;14&amp;"|"&amp;W70&amp;"#"&amp;X70&amp;"#"&amp;16</f>
        <v>1401002#46700#14|1603001#1407#16</v>
      </c>
    </row>
    <row r="71" spans="17:30" ht="16.5" x14ac:dyDescent="0.2">
      <c r="Q71" s="14" t="str">
        <f>S71&amp;INDEX(地狱道!$K$20:$K$27,卡牌!T71)&amp;"突破消耗"</f>
        <v>北落师门叫唤突破消耗</v>
      </c>
      <c r="R71" s="14">
        <v>1101009</v>
      </c>
      <c r="S71" s="14" t="str">
        <f t="shared" si="18"/>
        <v>北落师门</v>
      </c>
      <c r="T71" s="14">
        <v>4</v>
      </c>
      <c r="U71" s="14">
        <v>1401002</v>
      </c>
      <c r="V71" s="18">
        <f>IF(T71=1,5000,INT(INDEX(地狱道!$M$4:$M$10,卡牌!T71-1)*INDEX(卡牌!$J$10:$J$13,VLOOKUP(卡牌!R71,卡牌!$B$4:$F$39,2,TRUE))/100)*100)</f>
        <v>113900</v>
      </c>
      <c r="W71" s="14">
        <v>1603002</v>
      </c>
      <c r="X71" s="18">
        <f>INT(地狱道!O$6*INDEX(地狱道!$H$21:$H$24,VLOOKUP(卡牌!R71,卡牌!$B$4:$C$39,2)))</f>
        <v>1404</v>
      </c>
      <c r="Y71" s="14"/>
      <c r="Z71" s="14"/>
      <c r="AA71" s="14"/>
      <c r="AB71" s="14"/>
      <c r="AD71" s="14" t="str">
        <f t="shared" si="19"/>
        <v>1401002#113900#14|1603002#1404#16</v>
      </c>
    </row>
    <row r="72" spans="17:30" ht="16.5" x14ac:dyDescent="0.2">
      <c r="Q72" s="14" t="str">
        <f>S72&amp;INDEX(地狱道!$K$20:$K$27,卡牌!T72)&amp;"突破消耗"</f>
        <v>北落师门大叫唤突破消耗</v>
      </c>
      <c r="R72" s="14">
        <v>1101009</v>
      </c>
      <c r="S72" s="14" t="str">
        <f t="shared" si="18"/>
        <v>北落师门</v>
      </c>
      <c r="T72" s="14">
        <v>5</v>
      </c>
      <c r="U72" s="14">
        <v>1401002</v>
      </c>
      <c r="V72" s="18">
        <f>IF(T72=1,5000,INT(INDEX(地狱道!$M$4:$M$10,卡牌!T72-1)*INDEX(卡牌!$J$10:$J$13,VLOOKUP(卡牌!R72,卡牌!$B$4:$F$39,2,TRUE))/100)*100)</f>
        <v>221600</v>
      </c>
      <c r="W72" s="14">
        <v>1603002</v>
      </c>
      <c r="X72" s="18">
        <f>INT(地狱道!O$7*INDEX(地狱道!$H$21:$H$24,VLOOKUP(卡牌!R72,卡牌!$B$4:$C$39,2)))</f>
        <v>3276</v>
      </c>
      <c r="Y72" s="18">
        <f>INDEX($J$7:$N$7,VLOOKUP(R72,$B$4:$F$39,4))</f>
        <v>1603007</v>
      </c>
      <c r="Z72" s="18">
        <f>INT(INDEX(地狱道!$H$21:$H$24,VLOOKUP(卡牌!R72,卡牌!$B$4:$F$39,2))*地狱道!$Q$7)</f>
        <v>330</v>
      </c>
      <c r="AA72" s="14"/>
      <c r="AB72" s="14"/>
      <c r="AD72" s="14" t="str">
        <f>U72&amp;"#"&amp;V72&amp;"#"&amp;14&amp;"|"&amp;W72&amp;"#"&amp;X72&amp;"#"&amp;16&amp;"|"&amp;Y72&amp;"#"&amp;Z72&amp;"#"&amp;16</f>
        <v>1401002#221600#14|1603002#3276#16|1603007#330#16</v>
      </c>
    </row>
    <row r="73" spans="17:30" ht="16.5" x14ac:dyDescent="0.2">
      <c r="Q73" s="14" t="str">
        <f>S73&amp;INDEX(地狱道!$K$20:$K$27,卡牌!T73)&amp;"突破消耗"</f>
        <v>北落师门焦热突破消耗</v>
      </c>
      <c r="R73" s="14">
        <v>1101009</v>
      </c>
      <c r="S73" s="14" t="str">
        <f t="shared" si="18"/>
        <v>北落师门</v>
      </c>
      <c r="T73" s="14">
        <v>6</v>
      </c>
      <c r="U73" s="14">
        <v>1401002</v>
      </c>
      <c r="V73" s="18">
        <f>IF(T73=1,5000,INT(INDEX(地狱道!$M$4:$M$10,卡牌!T73-1)*INDEX(卡牌!$J$10:$J$13,VLOOKUP(卡牌!R73,卡牌!$B$4:$F$39,2,TRUE))/100)*100)</f>
        <v>379100</v>
      </c>
      <c r="W73" s="14">
        <v>1603003</v>
      </c>
      <c r="X73" s="18">
        <f>INT(地狱道!P$8*INDEX(地狱道!$H$21:$H$24,VLOOKUP(卡牌!R73,卡牌!$B$4:$C$39,2)))</f>
        <v>832</v>
      </c>
      <c r="Y73" s="18">
        <f>INDEX($J$7:$N$7,VLOOKUP(R73,$B$4:$F$39,4))</f>
        <v>1603007</v>
      </c>
      <c r="Z73" s="18">
        <f>INT(INDEX(地狱道!$H$21:$H$24,VLOOKUP(卡牌!R73,卡牌!$B$4:$F$39,2))*地狱道!$Q$8)</f>
        <v>770</v>
      </c>
      <c r="AA73" s="14"/>
      <c r="AB73" s="14"/>
      <c r="AD73" s="14" t="str">
        <f t="shared" ref="AD73:AD74" si="20">U73&amp;"#"&amp;V73&amp;"#"&amp;14&amp;"|"&amp;W73&amp;"#"&amp;X73&amp;"#"&amp;16&amp;"|"&amp;Y73&amp;"#"&amp;Z73&amp;"#"&amp;16</f>
        <v>1401002#379100#14|1603003#832#16|1603007#770#16</v>
      </c>
    </row>
    <row r="74" spans="17:30" ht="16.5" x14ac:dyDescent="0.2">
      <c r="Q74" s="14" t="str">
        <f>S74&amp;INDEX(地狱道!$K$20:$K$27,卡牌!T74)&amp;"突破消耗"</f>
        <v>北落师门大焦热突破消耗</v>
      </c>
      <c r="R74" s="14">
        <v>1101009</v>
      </c>
      <c r="S74" s="14" t="str">
        <f t="shared" si="18"/>
        <v>北落师门</v>
      </c>
      <c r="T74" s="14">
        <v>7</v>
      </c>
      <c r="U74" s="14">
        <v>1401002</v>
      </c>
      <c r="V74" s="18">
        <f>IF(T74=1,5000,INT(INDEX(地狱道!$M$4:$M$10,卡牌!T74-1)*INDEX(卡牌!$J$10:$J$13,VLOOKUP(卡牌!R74,卡牌!$B$4:$F$39,2,TRUE))/100)*100)</f>
        <v>595400</v>
      </c>
      <c r="W74" s="14">
        <v>1603003</v>
      </c>
      <c r="X74" s="18">
        <f>INT(地狱道!P$9*INDEX(地狱道!$H$21:$H$24,VLOOKUP(卡牌!R74,卡牌!$B$4:$C$39,2)))</f>
        <v>1248</v>
      </c>
      <c r="Y74" s="18">
        <f>INDEX($J$8:$N$8,VLOOKUP(R74,$B$4:$F$39,4))</f>
        <v>1603008</v>
      </c>
      <c r="Z74" s="18">
        <f>INT(INDEX(地狱道!$H$21:$H$24,VLOOKUP(卡牌!R74,卡牌!$B$4:$F$39,2))*地狱道!$R$9)</f>
        <v>351</v>
      </c>
      <c r="AA74" s="14"/>
      <c r="AB74" s="14"/>
      <c r="AD74" s="14" t="str">
        <f t="shared" si="20"/>
        <v>1401002#595400#14|1603003#1248#16|1603008#351#16</v>
      </c>
    </row>
    <row r="75" spans="17:30" ht="16.5" x14ac:dyDescent="0.2">
      <c r="Q75" s="14" t="str">
        <f>S75&amp;INDEX(地狱道!$K$20:$K$27,卡牌!T75)&amp;"突破消耗"</f>
        <v>北落师门无间突破消耗</v>
      </c>
      <c r="R75" s="14">
        <v>1101009</v>
      </c>
      <c r="S75" s="14" t="str">
        <f t="shared" si="18"/>
        <v>北落师门</v>
      </c>
      <c r="T75" s="14">
        <v>8</v>
      </c>
      <c r="U75" s="14">
        <v>1401002</v>
      </c>
      <c r="V75" s="18">
        <f>IF(T75=1,5000,INT(INDEX(地狱道!$M$4:$M$10,卡牌!T75-1)*INDEX(卡牌!$J$10:$J$13,VLOOKUP(卡牌!R75,卡牌!$B$4:$F$39,2,TRUE))/100)*100)</f>
        <v>879500</v>
      </c>
      <c r="W75" s="14">
        <v>1603003</v>
      </c>
      <c r="X75" s="18">
        <f>INT(地狱道!P$10*INDEX(地狱道!$H$21:$H$24,VLOOKUP(卡牌!R75,卡牌!$B$4:$C$39,2)))</f>
        <v>2080</v>
      </c>
      <c r="Y75" s="18">
        <f>INDEX($J$8:$N$8,VLOOKUP(R75,$B$4:$F$39,4))</f>
        <v>1603008</v>
      </c>
      <c r="Z75" s="18">
        <f>INT(INDEX(地狱道!$H$21:$H$24,VLOOKUP(卡牌!R75,卡牌!$B$4:$F$39,2))*地狱道!$R$10)</f>
        <v>819</v>
      </c>
      <c r="AA75" s="18">
        <f>VLOOKUP(R75,$B$4:$G$39,6)</f>
        <v>1603017</v>
      </c>
      <c r="AB75" s="18">
        <f>INT(INDEX(地狱道!$H$21:$H$24,VLOOKUP(卡牌!R75,卡牌!$B$4:$F$39,2))*地狱道!$S$10)</f>
        <v>274</v>
      </c>
      <c r="AD75" s="14" t="str">
        <f>U75&amp;"#"&amp;V75&amp;"#"&amp;14&amp;"|"&amp;W75&amp;"#"&amp;X75&amp;"#"&amp;16&amp;"|"&amp;Y75&amp;"#"&amp;Z75&amp;"#"&amp;16&amp;"|"&amp;AA75&amp;"#"&amp;AB75&amp;"#"&amp;16</f>
        <v>1401002#879500#14|1603003#2080#16|1603008#819#16|1603017#274#16</v>
      </c>
    </row>
    <row r="76" spans="17:30" ht="16.5" x14ac:dyDescent="0.2">
      <c r="Q76" s="14" t="str">
        <f>S76&amp;INDEX(地狱道!$K$20:$K$27,卡牌!T76)&amp;"突破消耗"</f>
        <v>盖文等活突破消耗</v>
      </c>
      <c r="R76" s="14">
        <v>1101010</v>
      </c>
      <c r="S76" s="14" t="str">
        <f t="shared" si="18"/>
        <v>盖文</v>
      </c>
      <c r="T76" s="14">
        <v>1</v>
      </c>
      <c r="U76" s="14">
        <v>1401002</v>
      </c>
      <c r="V76" s="18">
        <f>IF(T76=1,5000,INT(INDEX(地狱道!$M$4:$M$10,卡牌!T76-1)*INDEX(卡牌!$J$10:$J$13,VLOOKUP(卡牌!R76,卡牌!$B$4:$F$39,2,TRUE))/100)*100)</f>
        <v>5000</v>
      </c>
      <c r="W76" s="14"/>
      <c r="X76" s="14"/>
      <c r="Y76" s="14"/>
      <c r="Z76" s="14"/>
      <c r="AA76" s="14"/>
      <c r="AB76" s="14"/>
      <c r="AD76" s="14" t="str">
        <f>U76&amp;"#"&amp;V76&amp;"#"&amp;14</f>
        <v>1401002#5000#14</v>
      </c>
    </row>
    <row r="77" spans="17:30" ht="16.5" x14ac:dyDescent="0.2">
      <c r="Q77" s="14" t="str">
        <f>S77&amp;INDEX(地狱道!$K$20:$K$27,卡牌!T77)&amp;"突破消耗"</f>
        <v>盖文黑绳突破消耗</v>
      </c>
      <c r="R77" s="14">
        <v>1101010</v>
      </c>
      <c r="S77" s="14" t="str">
        <f t="shared" si="18"/>
        <v>盖文</v>
      </c>
      <c r="T77" s="14">
        <v>2</v>
      </c>
      <c r="U77" s="14">
        <v>1401002</v>
      </c>
      <c r="V77" s="18">
        <f>IF(T77=1,5000,INT(INDEX(地狱道!$M$4:$M$10,卡牌!T77-1)*INDEX(卡牌!$J$10:$J$13,VLOOKUP(卡牌!R77,卡牌!$B$4:$F$39,2,TRUE))/100)*100)</f>
        <v>8700</v>
      </c>
      <c r="W77" s="14">
        <v>1603001</v>
      </c>
      <c r="X77" s="18">
        <f>INT(地狱道!N$4*INDEX(地狱道!$H$21:$H$24,VLOOKUP(卡牌!R77,卡牌!$B$4:$C$39,2)))</f>
        <v>814</v>
      </c>
      <c r="Y77" s="14"/>
      <c r="Z77" s="14"/>
      <c r="AA77" s="14"/>
      <c r="AB77" s="14"/>
      <c r="AD77" s="14" t="str">
        <f>U77&amp;"#"&amp;V77&amp;"#"&amp;14&amp;"|"&amp;W77&amp;"#"&amp;X77&amp;"#"&amp;16</f>
        <v>1401002#8700#14|1603001#814#16</v>
      </c>
    </row>
    <row r="78" spans="17:30" ht="16.5" x14ac:dyDescent="0.2">
      <c r="Q78" s="14" t="str">
        <f>S78&amp;INDEX(地狱道!$K$20:$K$27,卡牌!T78)&amp;"突破消耗"</f>
        <v>盖文众合突破消耗</v>
      </c>
      <c r="R78" s="14">
        <v>1101010</v>
      </c>
      <c r="S78" s="14" t="str">
        <f t="shared" si="18"/>
        <v>盖文</v>
      </c>
      <c r="T78" s="14">
        <v>3</v>
      </c>
      <c r="U78" s="14">
        <v>1401002</v>
      </c>
      <c r="V78" s="18">
        <f>IF(T78=1,5000,INT(INDEX(地狱道!$M$4:$M$10,卡牌!T78-1)*INDEX(卡牌!$J$10:$J$13,VLOOKUP(卡牌!R78,卡牌!$B$4:$F$39,2,TRUE))/100)*100)</f>
        <v>58400</v>
      </c>
      <c r="W78" s="14">
        <v>1603001</v>
      </c>
      <c r="X78" s="18">
        <f>INT(地狱道!N$5*INDEX(地狱道!$H$21:$H$24,VLOOKUP(卡牌!R78,卡牌!$B$4:$C$39,2)))</f>
        <v>1899</v>
      </c>
      <c r="Y78" s="14"/>
      <c r="Z78" s="14"/>
      <c r="AA78" s="14"/>
      <c r="AB78" s="14"/>
      <c r="AD78" s="14" t="str">
        <f t="shared" ref="AD78:AD79" si="21">U78&amp;"#"&amp;V78&amp;"#"&amp;14&amp;"|"&amp;W78&amp;"#"&amp;X78&amp;"#"&amp;16</f>
        <v>1401002#58400#14|1603001#1899#16</v>
      </c>
    </row>
    <row r="79" spans="17:30" ht="16.5" x14ac:dyDescent="0.2">
      <c r="Q79" s="14" t="str">
        <f>S79&amp;INDEX(地狱道!$K$20:$K$27,卡牌!T79)&amp;"突破消耗"</f>
        <v>盖文叫唤突破消耗</v>
      </c>
      <c r="R79" s="14">
        <v>1101010</v>
      </c>
      <c r="S79" s="14" t="str">
        <f t="shared" si="18"/>
        <v>盖文</v>
      </c>
      <c r="T79" s="14">
        <v>4</v>
      </c>
      <c r="U79" s="14">
        <v>1401002</v>
      </c>
      <c r="V79" s="18">
        <f>IF(T79=1,5000,INT(INDEX(地狱道!$M$4:$M$10,卡牌!T79-1)*INDEX(卡牌!$J$10:$J$13,VLOOKUP(卡牌!R79,卡牌!$B$4:$F$39,2,TRUE))/100)*100)</f>
        <v>142300</v>
      </c>
      <c r="W79" s="14">
        <v>1603002</v>
      </c>
      <c r="X79" s="18">
        <f>INT(地狱道!O$6*INDEX(地狱道!$H$21:$H$24,VLOOKUP(卡牌!R79,卡牌!$B$4:$C$39,2)))</f>
        <v>1895</v>
      </c>
      <c r="Y79" s="14"/>
      <c r="Z79" s="14"/>
      <c r="AA79" s="14"/>
      <c r="AB79" s="14"/>
      <c r="AD79" s="14" t="str">
        <f t="shared" si="21"/>
        <v>1401002#142300#14|1603002#1895#16</v>
      </c>
    </row>
    <row r="80" spans="17:30" ht="16.5" x14ac:dyDescent="0.2">
      <c r="Q80" s="14" t="str">
        <f>S80&amp;INDEX(地狱道!$K$20:$K$27,卡牌!T80)&amp;"突破消耗"</f>
        <v>盖文大叫唤突破消耗</v>
      </c>
      <c r="R80" s="14">
        <v>1101010</v>
      </c>
      <c r="S80" s="14" t="str">
        <f t="shared" si="18"/>
        <v>盖文</v>
      </c>
      <c r="T80" s="14">
        <v>5</v>
      </c>
      <c r="U80" s="14">
        <v>1401002</v>
      </c>
      <c r="V80" s="18">
        <f>IF(T80=1,5000,INT(INDEX(地狱道!$M$4:$M$10,卡牌!T80-1)*INDEX(卡牌!$J$10:$J$13,VLOOKUP(卡牌!R80,卡牌!$B$4:$F$39,2,TRUE))/100)*100)</f>
        <v>277100</v>
      </c>
      <c r="W80" s="14">
        <v>1603002</v>
      </c>
      <c r="X80" s="18">
        <f>INT(地狱道!O$7*INDEX(地狱道!$H$21:$H$24,VLOOKUP(卡牌!R80,卡牌!$B$4:$C$39,2)))</f>
        <v>4422</v>
      </c>
      <c r="Y80" s="18">
        <f>INDEX($J$7:$N$7,VLOOKUP(R80,$B$4:$F$39,4))</f>
        <v>1603015</v>
      </c>
      <c r="Z80" s="18">
        <f>INT(INDEX(地狱道!$H$21:$H$24,VLOOKUP(卡牌!R80,卡牌!$B$4:$F$39,2))*地狱道!$Q$7)</f>
        <v>445</v>
      </c>
      <c r="AA80" s="14"/>
      <c r="AB80" s="14"/>
      <c r="AD80" s="14" t="str">
        <f>U80&amp;"#"&amp;V80&amp;"#"&amp;14&amp;"|"&amp;W80&amp;"#"&amp;X80&amp;"#"&amp;16&amp;"|"&amp;Y80&amp;"#"&amp;Z80&amp;"#"&amp;16</f>
        <v>1401002#277100#14|1603002#4422#16|1603015#445#16</v>
      </c>
    </row>
    <row r="81" spans="17:30" ht="16.5" x14ac:dyDescent="0.2">
      <c r="Q81" s="14" t="str">
        <f>S81&amp;INDEX(地狱道!$K$20:$K$27,卡牌!T81)&amp;"突破消耗"</f>
        <v>盖文焦热突破消耗</v>
      </c>
      <c r="R81" s="14">
        <v>1101010</v>
      </c>
      <c r="S81" s="14" t="str">
        <f t="shared" si="18"/>
        <v>盖文</v>
      </c>
      <c r="T81" s="14">
        <v>6</v>
      </c>
      <c r="U81" s="14">
        <v>1401002</v>
      </c>
      <c r="V81" s="18">
        <f>IF(T81=1,5000,INT(INDEX(地狱道!$M$4:$M$10,卡牌!T81-1)*INDEX(卡牌!$J$10:$J$13,VLOOKUP(卡牌!R81,卡牌!$B$4:$F$39,2,TRUE))/100)*100)</f>
        <v>473900</v>
      </c>
      <c r="W81" s="14">
        <v>1603003</v>
      </c>
      <c r="X81" s="18">
        <f>INT(地狱道!P$8*INDEX(地狱道!$H$21:$H$24,VLOOKUP(卡牌!R81,卡牌!$B$4:$C$39,2)))</f>
        <v>1123</v>
      </c>
      <c r="Y81" s="18">
        <f>INDEX($J$7:$N$7,VLOOKUP(R81,$B$4:$F$39,4))</f>
        <v>1603015</v>
      </c>
      <c r="Z81" s="18">
        <f>INT(INDEX(地狱道!$H$21:$H$24,VLOOKUP(卡牌!R81,卡牌!$B$4:$F$39,2))*地狱道!$Q$8)</f>
        <v>1039</v>
      </c>
      <c r="AA81" s="14"/>
      <c r="AB81" s="14"/>
      <c r="AD81" s="14" t="str">
        <f t="shared" ref="AD81:AD82" si="22">U81&amp;"#"&amp;V81&amp;"#"&amp;14&amp;"|"&amp;W81&amp;"#"&amp;X81&amp;"#"&amp;16&amp;"|"&amp;Y81&amp;"#"&amp;Z81&amp;"#"&amp;16</f>
        <v>1401002#473900#14|1603003#1123#16|1603015#1039#16</v>
      </c>
    </row>
    <row r="82" spans="17:30" ht="16.5" x14ac:dyDescent="0.2">
      <c r="Q82" s="14" t="str">
        <f>S82&amp;INDEX(地狱道!$K$20:$K$27,卡牌!T82)&amp;"突破消耗"</f>
        <v>盖文大焦热突破消耗</v>
      </c>
      <c r="R82" s="14">
        <v>1101010</v>
      </c>
      <c r="S82" s="14" t="str">
        <f t="shared" si="18"/>
        <v>盖文</v>
      </c>
      <c r="T82" s="14">
        <v>7</v>
      </c>
      <c r="U82" s="14">
        <v>1401002</v>
      </c>
      <c r="V82" s="18">
        <f>IF(T82=1,5000,INT(INDEX(地狱道!$M$4:$M$10,卡牌!T82-1)*INDEX(卡牌!$J$10:$J$13,VLOOKUP(卡牌!R82,卡牌!$B$4:$F$39,2,TRUE))/100)*100)</f>
        <v>744300</v>
      </c>
      <c r="W82" s="14">
        <v>1603003</v>
      </c>
      <c r="X82" s="18">
        <f>INT(地狱道!P$9*INDEX(地狱道!$H$21:$H$24,VLOOKUP(卡牌!R82,卡牌!$B$4:$C$39,2)))</f>
        <v>1684</v>
      </c>
      <c r="Y82" s="18">
        <f>INDEX($J$8:$N$8,VLOOKUP(R82,$B$4:$F$39,4))</f>
        <v>1603016</v>
      </c>
      <c r="Z82" s="18">
        <f>INT(INDEX(地狱道!$H$21:$H$24,VLOOKUP(卡牌!R82,卡牌!$B$4:$F$39,2))*地狱道!$R$9)</f>
        <v>473</v>
      </c>
      <c r="AA82" s="14"/>
      <c r="AB82" s="14"/>
      <c r="AD82" s="14" t="str">
        <f t="shared" si="22"/>
        <v>1401002#744300#14|1603003#1684#16|1603016#473#16</v>
      </c>
    </row>
    <row r="83" spans="17:30" ht="16.5" x14ac:dyDescent="0.2">
      <c r="Q83" s="14" t="str">
        <f>S83&amp;INDEX(地狱道!$K$20:$K$27,卡牌!T83)&amp;"突破消耗"</f>
        <v>盖文无间突破消耗</v>
      </c>
      <c r="R83" s="14">
        <v>1101010</v>
      </c>
      <c r="S83" s="14" t="str">
        <f t="shared" si="18"/>
        <v>盖文</v>
      </c>
      <c r="T83" s="14">
        <v>8</v>
      </c>
      <c r="U83" s="14">
        <v>1401002</v>
      </c>
      <c r="V83" s="18">
        <f>IF(T83=1,5000,INT(INDEX(地狱道!$M$4:$M$10,卡牌!T83-1)*INDEX(卡牌!$J$10:$J$13,VLOOKUP(卡牌!R83,卡牌!$B$4:$F$39,2,TRUE))/100)*100)</f>
        <v>1099400</v>
      </c>
      <c r="W83" s="14">
        <v>1603003</v>
      </c>
      <c r="X83" s="18">
        <f>INT(地狱道!P$10*INDEX(地狱道!$H$21:$H$24,VLOOKUP(卡牌!R83,卡牌!$B$4:$C$39,2)))</f>
        <v>2808</v>
      </c>
      <c r="Y83" s="18">
        <f>INDEX($J$8:$N$8,VLOOKUP(R83,$B$4:$F$39,4))</f>
        <v>1603016</v>
      </c>
      <c r="Z83" s="18">
        <f>INT(INDEX(地狱道!$H$21:$H$24,VLOOKUP(卡牌!R83,卡牌!$B$4:$F$39,2))*地狱道!$R$10)</f>
        <v>1105</v>
      </c>
      <c r="AA83" s="18">
        <f>VLOOKUP(R83,$B$4:$G$39,6)</f>
        <v>1603017</v>
      </c>
      <c r="AB83" s="18">
        <f>INT(INDEX(地狱道!$H$21:$H$24,VLOOKUP(卡牌!R83,卡牌!$B$4:$F$39,2))*地狱道!$S$10)</f>
        <v>369</v>
      </c>
      <c r="AD83" s="14" t="str">
        <f>U83&amp;"#"&amp;V83&amp;"#"&amp;14&amp;"|"&amp;W83&amp;"#"&amp;X83&amp;"#"&amp;16&amp;"|"&amp;Y83&amp;"#"&amp;Z83&amp;"#"&amp;16&amp;"|"&amp;AA83&amp;"#"&amp;AB83&amp;"#"&amp;16</f>
        <v>1401002#1099400#14|1603003#2808#16|1603016#1105#16|1603017#369#16</v>
      </c>
    </row>
    <row r="84" spans="17:30" ht="16.5" x14ac:dyDescent="0.2">
      <c r="Q84" s="14" t="str">
        <f>S84&amp;INDEX(地狱道!$K$20:$K$27,卡牌!T84)&amp;"突破消耗"</f>
        <v>阎风吒等活突破消耗</v>
      </c>
      <c r="R84" s="14">
        <v>1101011</v>
      </c>
      <c r="S84" s="14" t="str">
        <f t="shared" si="18"/>
        <v>阎风吒</v>
      </c>
      <c r="T84" s="14">
        <v>1</v>
      </c>
      <c r="U84" s="14">
        <v>1401002</v>
      </c>
      <c r="V84" s="18">
        <f>IF(T84=1,5000,INT(INDEX(地狱道!$M$4:$M$10,卡牌!T84-1)*INDEX(卡牌!$J$10:$J$13,VLOOKUP(卡牌!R84,卡牌!$B$4:$F$39,2,TRUE))/100)*100)</f>
        <v>5000</v>
      </c>
      <c r="W84" s="14"/>
      <c r="X84" s="14"/>
      <c r="Y84" s="14"/>
      <c r="Z84" s="14"/>
      <c r="AA84" s="14"/>
      <c r="AB84" s="14"/>
      <c r="AD84" s="14" t="str">
        <f>U84&amp;"#"&amp;V84&amp;"#"&amp;14</f>
        <v>1401002#5000#14</v>
      </c>
    </row>
    <row r="85" spans="17:30" ht="16.5" x14ac:dyDescent="0.2">
      <c r="Q85" s="14" t="str">
        <f>S85&amp;INDEX(地狱道!$K$20:$K$27,卡牌!T85)&amp;"突破消耗"</f>
        <v>阎风吒黑绳突破消耗</v>
      </c>
      <c r="R85" s="14">
        <v>1101011</v>
      </c>
      <c r="S85" s="14" t="str">
        <f t="shared" si="18"/>
        <v>阎风吒</v>
      </c>
      <c r="T85" s="14">
        <v>2</v>
      </c>
      <c r="U85" s="14">
        <v>1401002</v>
      </c>
      <c r="V85" s="18">
        <f>IF(T85=1,5000,INT(INDEX(地狱道!$M$4:$M$10,卡牌!T85-1)*INDEX(卡牌!$J$10:$J$13,VLOOKUP(卡牌!R85,卡牌!$B$4:$F$39,2,TRUE))/100)*100)</f>
        <v>6900</v>
      </c>
      <c r="W85" s="14">
        <v>1603001</v>
      </c>
      <c r="X85" s="18">
        <f>INT(地狱道!N$4*INDEX(地狱道!$H$21:$H$24,VLOOKUP(卡牌!R85,卡牌!$B$4:$C$39,2)))</f>
        <v>603</v>
      </c>
      <c r="Y85" s="14"/>
      <c r="Z85" s="14"/>
      <c r="AA85" s="14"/>
      <c r="AB85" s="14"/>
      <c r="AD85" s="14" t="str">
        <f>U85&amp;"#"&amp;V85&amp;"#"&amp;14&amp;"|"&amp;W85&amp;"#"&amp;X85&amp;"#"&amp;16</f>
        <v>1401002#6900#14|1603001#603#16</v>
      </c>
    </row>
    <row r="86" spans="17:30" ht="16.5" x14ac:dyDescent="0.2">
      <c r="Q86" s="14" t="str">
        <f>S86&amp;INDEX(地狱道!$K$20:$K$27,卡牌!T86)&amp;"突破消耗"</f>
        <v>阎风吒众合突破消耗</v>
      </c>
      <c r="R86" s="14">
        <v>1101011</v>
      </c>
      <c r="S86" s="14" t="str">
        <f t="shared" si="18"/>
        <v>阎风吒</v>
      </c>
      <c r="T86" s="14">
        <v>3</v>
      </c>
      <c r="U86" s="14">
        <v>1401002</v>
      </c>
      <c r="V86" s="18">
        <f>IF(T86=1,5000,INT(INDEX(地狱道!$M$4:$M$10,卡牌!T86-1)*INDEX(卡牌!$J$10:$J$13,VLOOKUP(卡牌!R86,卡牌!$B$4:$F$39,2,TRUE))/100)*100)</f>
        <v>46700</v>
      </c>
      <c r="W86" s="14">
        <v>1603001</v>
      </c>
      <c r="X86" s="18">
        <f>INT(地狱道!N$5*INDEX(地狱道!$H$21:$H$24,VLOOKUP(卡牌!R86,卡牌!$B$4:$C$39,2)))</f>
        <v>1407</v>
      </c>
      <c r="Y86" s="14"/>
      <c r="Z86" s="14"/>
      <c r="AA86" s="14"/>
      <c r="AB86" s="14"/>
      <c r="AD86" s="14" t="str">
        <f t="shared" ref="AD86:AD87" si="23">U86&amp;"#"&amp;V86&amp;"#"&amp;14&amp;"|"&amp;W86&amp;"#"&amp;X86&amp;"#"&amp;16</f>
        <v>1401002#46700#14|1603001#1407#16</v>
      </c>
    </row>
    <row r="87" spans="17:30" ht="16.5" x14ac:dyDescent="0.2">
      <c r="Q87" s="14" t="str">
        <f>S87&amp;INDEX(地狱道!$K$20:$K$27,卡牌!T87)&amp;"突破消耗"</f>
        <v>阎风吒叫唤突破消耗</v>
      </c>
      <c r="R87" s="14">
        <v>1101011</v>
      </c>
      <c r="S87" s="14" t="str">
        <f t="shared" si="18"/>
        <v>阎风吒</v>
      </c>
      <c r="T87" s="14">
        <v>4</v>
      </c>
      <c r="U87" s="14">
        <v>1401002</v>
      </c>
      <c r="V87" s="18">
        <f>IF(T87=1,5000,INT(INDEX(地狱道!$M$4:$M$10,卡牌!T87-1)*INDEX(卡牌!$J$10:$J$13,VLOOKUP(卡牌!R87,卡牌!$B$4:$F$39,2,TRUE))/100)*100)</f>
        <v>113900</v>
      </c>
      <c r="W87" s="14">
        <v>1603002</v>
      </c>
      <c r="X87" s="18">
        <f>INT(地狱道!O$6*INDEX(地狱道!$H$21:$H$24,VLOOKUP(卡牌!R87,卡牌!$B$4:$C$39,2)))</f>
        <v>1404</v>
      </c>
      <c r="Y87" s="14"/>
      <c r="Z87" s="14"/>
      <c r="AA87" s="14"/>
      <c r="AB87" s="14"/>
      <c r="AD87" s="14" t="str">
        <f t="shared" si="23"/>
        <v>1401002#113900#14|1603002#1404#16</v>
      </c>
    </row>
    <row r="88" spans="17:30" ht="16.5" x14ac:dyDescent="0.2">
      <c r="Q88" s="14" t="str">
        <f>S88&amp;INDEX(地狱道!$K$20:$K$27,卡牌!T88)&amp;"突破消耗"</f>
        <v>阎风吒大叫唤突破消耗</v>
      </c>
      <c r="R88" s="14">
        <v>1101011</v>
      </c>
      <c r="S88" s="14" t="str">
        <f t="shared" si="18"/>
        <v>阎风吒</v>
      </c>
      <c r="T88" s="14">
        <v>5</v>
      </c>
      <c r="U88" s="14">
        <v>1401002</v>
      </c>
      <c r="V88" s="18">
        <f>IF(T88=1,5000,INT(INDEX(地狱道!$M$4:$M$10,卡牌!T88-1)*INDEX(卡牌!$J$10:$J$13,VLOOKUP(卡牌!R88,卡牌!$B$4:$F$39,2,TRUE))/100)*100)</f>
        <v>221600</v>
      </c>
      <c r="W88" s="14">
        <v>1603002</v>
      </c>
      <c r="X88" s="18">
        <f>INT(地狱道!O$7*INDEX(地狱道!$H$21:$H$24,VLOOKUP(卡牌!R88,卡牌!$B$4:$C$39,2)))</f>
        <v>3276</v>
      </c>
      <c r="Y88" s="18">
        <f>INDEX($J$7:$N$7,VLOOKUP(R88,$B$4:$F$39,4))</f>
        <v>1603013</v>
      </c>
      <c r="Z88" s="18">
        <f>INT(INDEX(地狱道!$H$21:$H$24,VLOOKUP(卡牌!R88,卡牌!$B$4:$F$39,2))*地狱道!$Q$7)</f>
        <v>330</v>
      </c>
      <c r="AA88" s="14"/>
      <c r="AB88" s="14"/>
      <c r="AD88" s="14" t="str">
        <f>U88&amp;"#"&amp;V88&amp;"#"&amp;14&amp;"|"&amp;W88&amp;"#"&amp;X88&amp;"#"&amp;16&amp;"|"&amp;Y88&amp;"#"&amp;Z88&amp;"#"&amp;16</f>
        <v>1401002#221600#14|1603002#3276#16|1603013#330#16</v>
      </c>
    </row>
    <row r="89" spans="17:30" ht="16.5" x14ac:dyDescent="0.2">
      <c r="Q89" s="14" t="str">
        <f>S89&amp;INDEX(地狱道!$K$20:$K$27,卡牌!T89)&amp;"突破消耗"</f>
        <v>阎风吒焦热突破消耗</v>
      </c>
      <c r="R89" s="14">
        <v>1101011</v>
      </c>
      <c r="S89" s="14" t="str">
        <f t="shared" si="18"/>
        <v>阎风吒</v>
      </c>
      <c r="T89" s="14">
        <v>6</v>
      </c>
      <c r="U89" s="14">
        <v>1401002</v>
      </c>
      <c r="V89" s="18">
        <f>IF(T89=1,5000,INT(INDEX(地狱道!$M$4:$M$10,卡牌!T89-1)*INDEX(卡牌!$J$10:$J$13,VLOOKUP(卡牌!R89,卡牌!$B$4:$F$39,2,TRUE))/100)*100)</f>
        <v>379100</v>
      </c>
      <c r="W89" s="14">
        <v>1603003</v>
      </c>
      <c r="X89" s="18">
        <f>INT(地狱道!P$8*INDEX(地狱道!$H$21:$H$24,VLOOKUP(卡牌!R89,卡牌!$B$4:$C$39,2)))</f>
        <v>832</v>
      </c>
      <c r="Y89" s="18">
        <f>INDEX($J$7:$N$7,VLOOKUP(R89,$B$4:$F$39,4))</f>
        <v>1603013</v>
      </c>
      <c r="Z89" s="18">
        <f>INT(INDEX(地狱道!$H$21:$H$24,VLOOKUP(卡牌!R89,卡牌!$B$4:$F$39,2))*地狱道!$Q$8)</f>
        <v>770</v>
      </c>
      <c r="AA89" s="14"/>
      <c r="AB89" s="14"/>
      <c r="AD89" s="14" t="str">
        <f t="shared" ref="AD89:AD90" si="24">U89&amp;"#"&amp;V89&amp;"#"&amp;14&amp;"|"&amp;W89&amp;"#"&amp;X89&amp;"#"&amp;16&amp;"|"&amp;Y89&amp;"#"&amp;Z89&amp;"#"&amp;16</f>
        <v>1401002#379100#14|1603003#832#16|1603013#770#16</v>
      </c>
    </row>
    <row r="90" spans="17:30" ht="16.5" x14ac:dyDescent="0.2">
      <c r="Q90" s="14" t="str">
        <f>S90&amp;INDEX(地狱道!$K$20:$K$27,卡牌!T90)&amp;"突破消耗"</f>
        <v>阎风吒大焦热突破消耗</v>
      </c>
      <c r="R90" s="14">
        <v>1101011</v>
      </c>
      <c r="S90" s="14" t="str">
        <f t="shared" si="18"/>
        <v>阎风吒</v>
      </c>
      <c r="T90" s="14">
        <v>7</v>
      </c>
      <c r="U90" s="14">
        <v>1401002</v>
      </c>
      <c r="V90" s="18">
        <f>IF(T90=1,5000,INT(INDEX(地狱道!$M$4:$M$10,卡牌!T90-1)*INDEX(卡牌!$J$10:$J$13,VLOOKUP(卡牌!R90,卡牌!$B$4:$F$39,2,TRUE))/100)*100)</f>
        <v>595400</v>
      </c>
      <c r="W90" s="14">
        <v>1603003</v>
      </c>
      <c r="X90" s="18">
        <f>INT(地狱道!P$9*INDEX(地狱道!$H$21:$H$24,VLOOKUP(卡牌!R90,卡牌!$B$4:$C$39,2)))</f>
        <v>1248</v>
      </c>
      <c r="Y90" s="18">
        <f>INDEX($J$8:$N$8,VLOOKUP(R90,$B$4:$F$39,4))</f>
        <v>1603014</v>
      </c>
      <c r="Z90" s="18">
        <f>INT(INDEX(地狱道!$H$21:$H$24,VLOOKUP(卡牌!R90,卡牌!$B$4:$F$39,2))*地狱道!$R$9)</f>
        <v>351</v>
      </c>
      <c r="AA90" s="14"/>
      <c r="AB90" s="14"/>
      <c r="AD90" s="14" t="str">
        <f t="shared" si="24"/>
        <v>1401002#595400#14|1603003#1248#16|1603014#351#16</v>
      </c>
    </row>
    <row r="91" spans="17:30" ht="16.5" x14ac:dyDescent="0.2">
      <c r="Q91" s="14" t="str">
        <f>S91&amp;INDEX(地狱道!$K$20:$K$27,卡牌!T91)&amp;"突破消耗"</f>
        <v>阎风吒无间突破消耗</v>
      </c>
      <c r="R91" s="14">
        <v>1101011</v>
      </c>
      <c r="S91" s="14" t="str">
        <f t="shared" si="18"/>
        <v>阎风吒</v>
      </c>
      <c r="T91" s="14">
        <v>8</v>
      </c>
      <c r="U91" s="14">
        <v>1401002</v>
      </c>
      <c r="V91" s="18">
        <f>IF(T91=1,5000,INT(INDEX(地狱道!$M$4:$M$10,卡牌!T91-1)*INDEX(卡牌!$J$10:$J$13,VLOOKUP(卡牌!R91,卡牌!$B$4:$F$39,2,TRUE))/100)*100)</f>
        <v>879500</v>
      </c>
      <c r="W91" s="14">
        <v>1603003</v>
      </c>
      <c r="X91" s="18">
        <f>INT(地狱道!P$10*INDEX(地狱道!$H$21:$H$24,VLOOKUP(卡牌!R91,卡牌!$B$4:$C$39,2)))</f>
        <v>2080</v>
      </c>
      <c r="Y91" s="18">
        <f>INDEX($J$8:$N$8,VLOOKUP(R91,$B$4:$F$39,4))</f>
        <v>1603014</v>
      </c>
      <c r="Z91" s="18">
        <f>INT(INDEX(地狱道!$H$21:$H$24,VLOOKUP(卡牌!R91,卡牌!$B$4:$F$39,2))*地狱道!$R$10)</f>
        <v>819</v>
      </c>
      <c r="AA91" s="18">
        <f>VLOOKUP(R91,$B$4:$G$39,6)</f>
        <v>1603017</v>
      </c>
      <c r="AB91" s="18">
        <f>INT(INDEX(地狱道!$H$21:$H$24,VLOOKUP(卡牌!R91,卡牌!$B$4:$F$39,2))*地狱道!$S$10)</f>
        <v>274</v>
      </c>
      <c r="AD91" s="14" t="str">
        <f>U91&amp;"#"&amp;V91&amp;"#"&amp;14&amp;"|"&amp;W91&amp;"#"&amp;X91&amp;"#"&amp;16&amp;"|"&amp;Y91&amp;"#"&amp;Z91&amp;"#"&amp;16&amp;"|"&amp;AA91&amp;"#"&amp;AB91&amp;"#"&amp;16</f>
        <v>1401002#879500#14|1603003#2080#16|1603014#819#16|1603017#274#16</v>
      </c>
    </row>
    <row r="92" spans="17:30" ht="16.5" x14ac:dyDescent="0.2">
      <c r="Q92" s="14" t="str">
        <f>S92&amp;INDEX(地狱道!$K$20:$K$27,卡牌!T92)&amp;"突破消耗"</f>
        <v>南御夫等活突破消耗</v>
      </c>
      <c r="R92" s="14">
        <v>1101012</v>
      </c>
      <c r="S92" s="14" t="str">
        <f t="shared" si="18"/>
        <v>南御夫</v>
      </c>
      <c r="T92" s="14">
        <v>1</v>
      </c>
      <c r="U92" s="14">
        <v>1401002</v>
      </c>
      <c r="V92" s="18">
        <f>IF(T92=1,5000,INT(INDEX(地狱道!$M$4:$M$10,卡牌!T92-1)*INDEX(卡牌!$J$10:$J$13,VLOOKUP(卡牌!R92,卡牌!$B$4:$F$39,2,TRUE))/100)*100)</f>
        <v>5000</v>
      </c>
      <c r="W92" s="14"/>
      <c r="X92" s="14"/>
      <c r="Y92" s="14"/>
      <c r="Z92" s="14"/>
      <c r="AA92" s="14"/>
      <c r="AB92" s="14"/>
      <c r="AD92" s="14" t="str">
        <f>U92&amp;"#"&amp;V92&amp;"#"&amp;14</f>
        <v>1401002#5000#14</v>
      </c>
    </row>
    <row r="93" spans="17:30" ht="16.5" x14ac:dyDescent="0.2">
      <c r="Q93" s="14" t="str">
        <f>S93&amp;INDEX(地狱道!$K$20:$K$27,卡牌!T93)&amp;"突破消耗"</f>
        <v>南御夫黑绳突破消耗</v>
      </c>
      <c r="R93" s="14">
        <v>1101012</v>
      </c>
      <c r="S93" s="14" t="str">
        <f t="shared" si="18"/>
        <v>南御夫</v>
      </c>
      <c r="T93" s="14">
        <v>2</v>
      </c>
      <c r="U93" s="14">
        <v>1401002</v>
      </c>
      <c r="V93" s="18">
        <f>IF(T93=1,5000,INT(INDEX(地狱道!$M$4:$M$10,卡牌!T93-1)*INDEX(卡牌!$J$10:$J$13,VLOOKUP(卡牌!R93,卡牌!$B$4:$F$39,2,TRUE))/100)*100)</f>
        <v>5800</v>
      </c>
      <c r="W93" s="14">
        <v>1603001</v>
      </c>
      <c r="X93" s="18">
        <f>INT(地狱道!N$4*INDEX(地狱道!$H$21:$H$24,VLOOKUP(卡牌!R93,卡牌!$B$4:$C$39,2)))</f>
        <v>452</v>
      </c>
      <c r="Y93" s="14"/>
      <c r="Z93" s="14"/>
      <c r="AA93" s="14"/>
      <c r="AB93" s="14"/>
      <c r="AD93" s="14" t="str">
        <f>U93&amp;"#"&amp;V93&amp;"#"&amp;14&amp;"|"&amp;W93&amp;"#"&amp;X93&amp;"#"&amp;16</f>
        <v>1401002#5800#14|1603001#452#16</v>
      </c>
    </row>
    <row r="94" spans="17:30" ht="16.5" x14ac:dyDescent="0.2">
      <c r="Q94" s="14" t="str">
        <f>S94&amp;INDEX(地狱道!$K$20:$K$27,卡牌!T94)&amp;"突破消耗"</f>
        <v>南御夫众合突破消耗</v>
      </c>
      <c r="R94" s="14">
        <v>1101012</v>
      </c>
      <c r="S94" s="14" t="str">
        <f t="shared" si="18"/>
        <v>南御夫</v>
      </c>
      <c r="T94" s="14">
        <v>3</v>
      </c>
      <c r="U94" s="14">
        <v>1401002</v>
      </c>
      <c r="V94" s="18">
        <f>IF(T94=1,5000,INT(INDEX(地狱道!$M$4:$M$10,卡牌!T94-1)*INDEX(卡牌!$J$10:$J$13,VLOOKUP(卡牌!R94,卡牌!$B$4:$F$39,2,TRUE))/100)*100)</f>
        <v>38900</v>
      </c>
      <c r="W94" s="14">
        <v>1603001</v>
      </c>
      <c r="X94" s="18">
        <f>INT(地狱道!N$5*INDEX(地狱道!$H$21:$H$24,VLOOKUP(卡牌!R94,卡牌!$B$4:$C$39,2)))</f>
        <v>1055</v>
      </c>
      <c r="Y94" s="14"/>
      <c r="Z94" s="14"/>
      <c r="AA94" s="14"/>
      <c r="AB94" s="14"/>
      <c r="AD94" s="14" t="str">
        <f t="shared" ref="AD94:AD95" si="25">U94&amp;"#"&amp;V94&amp;"#"&amp;14&amp;"|"&amp;W94&amp;"#"&amp;X94&amp;"#"&amp;16</f>
        <v>1401002#38900#14|1603001#1055#16</v>
      </c>
    </row>
    <row r="95" spans="17:30" ht="16.5" x14ac:dyDescent="0.2">
      <c r="Q95" s="14" t="str">
        <f>S95&amp;INDEX(地狱道!$K$20:$K$27,卡牌!T95)&amp;"突破消耗"</f>
        <v>南御夫叫唤突破消耗</v>
      </c>
      <c r="R95" s="14">
        <v>1101012</v>
      </c>
      <c r="S95" s="14" t="str">
        <f t="shared" si="18"/>
        <v>南御夫</v>
      </c>
      <c r="T95" s="14">
        <v>4</v>
      </c>
      <c r="U95" s="14">
        <v>1401002</v>
      </c>
      <c r="V95" s="18">
        <f>IF(T95=1,5000,INT(INDEX(地狱道!$M$4:$M$10,卡牌!T95-1)*INDEX(卡牌!$J$10:$J$13,VLOOKUP(卡牌!R95,卡牌!$B$4:$F$39,2,TRUE))/100)*100)</f>
        <v>94900</v>
      </c>
      <c r="W95" s="14">
        <v>1603002</v>
      </c>
      <c r="X95" s="18">
        <f>INT(地狱道!O$6*INDEX(地狱道!$H$21:$H$24,VLOOKUP(卡牌!R95,卡牌!$B$4:$C$39,2)))</f>
        <v>1053</v>
      </c>
      <c r="Y95" s="14"/>
      <c r="Z95" s="14"/>
      <c r="AA95" s="14"/>
      <c r="AB95" s="14"/>
      <c r="AD95" s="14" t="str">
        <f t="shared" si="25"/>
        <v>1401002#94900#14|1603002#1053#16</v>
      </c>
    </row>
    <row r="96" spans="17:30" ht="16.5" x14ac:dyDescent="0.2">
      <c r="Q96" s="14" t="str">
        <f>S96&amp;INDEX(地狱道!$K$20:$K$27,卡牌!T96)&amp;"突破消耗"</f>
        <v>南御夫大叫唤突破消耗</v>
      </c>
      <c r="R96" s="14">
        <v>1101012</v>
      </c>
      <c r="S96" s="14" t="str">
        <f t="shared" si="18"/>
        <v>南御夫</v>
      </c>
      <c r="T96" s="14">
        <v>5</v>
      </c>
      <c r="U96" s="14">
        <v>1401002</v>
      </c>
      <c r="V96" s="18">
        <f>IF(T96=1,5000,INT(INDEX(地狱道!$M$4:$M$10,卡牌!T96-1)*INDEX(卡牌!$J$10:$J$13,VLOOKUP(卡牌!R96,卡牌!$B$4:$F$39,2,TRUE))/100)*100)</f>
        <v>184700</v>
      </c>
      <c r="W96" s="14">
        <v>1603002</v>
      </c>
      <c r="X96" s="18">
        <f>INT(地狱道!O$7*INDEX(地狱道!$H$21:$H$24,VLOOKUP(卡牌!R96,卡牌!$B$4:$C$39,2)))</f>
        <v>2457</v>
      </c>
      <c r="Y96" s="18">
        <f>INDEX($J$7:$N$7,VLOOKUP(R96,$B$4:$F$39,4))</f>
        <v>1603015</v>
      </c>
      <c r="Z96" s="18">
        <f>INT(INDEX(地狱道!$H$21:$H$24,VLOOKUP(卡牌!R96,卡牌!$B$4:$F$39,2))*地狱道!$Q$7)</f>
        <v>247</v>
      </c>
      <c r="AA96" s="14"/>
      <c r="AB96" s="14"/>
      <c r="AD96" s="14" t="str">
        <f>U96&amp;"#"&amp;V96&amp;"#"&amp;14&amp;"|"&amp;W96&amp;"#"&amp;X96&amp;"#"&amp;16&amp;"|"&amp;Y96&amp;"#"&amp;Z96&amp;"#"&amp;16</f>
        <v>1401002#184700#14|1603002#2457#16|1603015#247#16</v>
      </c>
    </row>
    <row r="97" spans="17:30" ht="16.5" x14ac:dyDescent="0.2">
      <c r="Q97" s="14" t="str">
        <f>S97&amp;INDEX(地狱道!$K$20:$K$27,卡牌!T97)&amp;"突破消耗"</f>
        <v>南御夫焦热突破消耗</v>
      </c>
      <c r="R97" s="14">
        <v>1101012</v>
      </c>
      <c r="S97" s="14" t="str">
        <f t="shared" si="18"/>
        <v>南御夫</v>
      </c>
      <c r="T97" s="14">
        <v>6</v>
      </c>
      <c r="U97" s="14">
        <v>1401002</v>
      </c>
      <c r="V97" s="18">
        <f>IF(T97=1,5000,INT(INDEX(地狱道!$M$4:$M$10,卡牌!T97-1)*INDEX(卡牌!$J$10:$J$13,VLOOKUP(卡牌!R97,卡牌!$B$4:$F$39,2,TRUE))/100)*100)</f>
        <v>315900</v>
      </c>
      <c r="W97" s="14">
        <v>1603003</v>
      </c>
      <c r="X97" s="18">
        <f>INT(地狱道!P$8*INDEX(地狱道!$H$21:$H$24,VLOOKUP(卡牌!R97,卡牌!$B$4:$C$39,2)))</f>
        <v>624</v>
      </c>
      <c r="Y97" s="18">
        <f>INDEX($J$7:$N$7,VLOOKUP(R97,$B$4:$F$39,4))</f>
        <v>1603015</v>
      </c>
      <c r="Z97" s="18">
        <f>INT(INDEX(地狱道!$H$21:$H$24,VLOOKUP(卡牌!R97,卡牌!$B$4:$F$39,2))*地狱道!$Q$8)</f>
        <v>577</v>
      </c>
      <c r="AA97" s="14"/>
      <c r="AB97" s="14"/>
      <c r="AD97" s="14" t="str">
        <f t="shared" ref="AD97:AD98" si="26">U97&amp;"#"&amp;V97&amp;"#"&amp;14&amp;"|"&amp;W97&amp;"#"&amp;X97&amp;"#"&amp;16&amp;"|"&amp;Y97&amp;"#"&amp;Z97&amp;"#"&amp;16</f>
        <v>1401002#315900#14|1603003#624#16|1603015#577#16</v>
      </c>
    </row>
    <row r="98" spans="17:30" ht="16.5" x14ac:dyDescent="0.2">
      <c r="Q98" s="14" t="str">
        <f>S98&amp;INDEX(地狱道!$K$20:$K$27,卡牌!T98)&amp;"突破消耗"</f>
        <v>南御夫大焦热突破消耗</v>
      </c>
      <c r="R98" s="14">
        <v>1101012</v>
      </c>
      <c r="S98" s="14" t="str">
        <f t="shared" si="18"/>
        <v>南御夫</v>
      </c>
      <c r="T98" s="14">
        <v>7</v>
      </c>
      <c r="U98" s="14">
        <v>1401002</v>
      </c>
      <c r="V98" s="18">
        <f>IF(T98=1,5000,INT(INDEX(地狱道!$M$4:$M$10,卡牌!T98-1)*INDEX(卡牌!$J$10:$J$13,VLOOKUP(卡牌!R98,卡牌!$B$4:$F$39,2,TRUE))/100)*100)</f>
        <v>496200</v>
      </c>
      <c r="W98" s="14">
        <v>1603003</v>
      </c>
      <c r="X98" s="18">
        <f>INT(地狱道!P$9*INDEX(地狱道!$H$21:$H$24,VLOOKUP(卡牌!R98,卡牌!$B$4:$C$39,2)))</f>
        <v>936</v>
      </c>
      <c r="Y98" s="18">
        <f>INDEX($J$8:$N$8,VLOOKUP(R98,$B$4:$F$39,4))</f>
        <v>1603016</v>
      </c>
      <c r="Z98" s="18">
        <f>INT(INDEX(地狱道!$H$21:$H$24,VLOOKUP(卡牌!R98,卡牌!$B$4:$F$39,2))*地狱道!$R$9)</f>
        <v>263</v>
      </c>
      <c r="AA98" s="14"/>
      <c r="AB98" s="14"/>
      <c r="AD98" s="14" t="str">
        <f t="shared" si="26"/>
        <v>1401002#496200#14|1603003#936#16|1603016#263#16</v>
      </c>
    </row>
    <row r="99" spans="17:30" ht="16.5" x14ac:dyDescent="0.2">
      <c r="Q99" s="14" t="str">
        <f>S99&amp;INDEX(地狱道!$K$20:$K$27,卡牌!T99)&amp;"突破消耗"</f>
        <v>南御夫无间突破消耗</v>
      </c>
      <c r="R99" s="14">
        <v>1101012</v>
      </c>
      <c r="S99" s="14" t="str">
        <f t="shared" si="18"/>
        <v>南御夫</v>
      </c>
      <c r="T99" s="14">
        <v>8</v>
      </c>
      <c r="U99" s="14">
        <v>1401002</v>
      </c>
      <c r="V99" s="18">
        <f>IF(T99=1,5000,INT(INDEX(地狱道!$M$4:$M$10,卡牌!T99-1)*INDEX(卡牌!$J$10:$J$13,VLOOKUP(卡牌!R99,卡牌!$B$4:$F$39,2,TRUE))/100)*100)</f>
        <v>732900</v>
      </c>
      <c r="W99" s="14">
        <v>1603003</v>
      </c>
      <c r="X99" s="18">
        <f>INT(地狱道!P$10*INDEX(地狱道!$H$21:$H$24,VLOOKUP(卡牌!R99,卡牌!$B$4:$C$39,2)))</f>
        <v>1560</v>
      </c>
      <c r="Y99" s="18">
        <f>INDEX($J$8:$N$8,VLOOKUP(R99,$B$4:$F$39,4))</f>
        <v>1603016</v>
      </c>
      <c r="Z99" s="18">
        <f>INT(INDEX(地狱道!$H$21:$H$24,VLOOKUP(卡牌!R99,卡牌!$B$4:$F$39,2))*地狱道!$R$10)</f>
        <v>614</v>
      </c>
      <c r="AA99" s="18">
        <f>VLOOKUP(R99,$B$4:$G$39,6)</f>
        <v>1603017</v>
      </c>
      <c r="AB99" s="18">
        <f>INT(INDEX(地狱道!$H$21:$H$24,VLOOKUP(卡牌!R99,卡牌!$B$4:$F$39,2))*地狱道!$S$10)</f>
        <v>205</v>
      </c>
      <c r="AD99" s="14" t="str">
        <f>U99&amp;"#"&amp;V99&amp;"#"&amp;14&amp;"|"&amp;W99&amp;"#"&amp;X99&amp;"#"&amp;16&amp;"|"&amp;Y99&amp;"#"&amp;Z99&amp;"#"&amp;16&amp;"|"&amp;AA99&amp;"#"&amp;AB99&amp;"#"&amp;16</f>
        <v>1401002#732900#14|1603003#1560#16|1603016#614#16|1603017#205#16</v>
      </c>
    </row>
    <row r="100" spans="17:30" ht="16.5" x14ac:dyDescent="0.2">
      <c r="Q100" s="14" t="str">
        <f>S100&amp;INDEX(地狱道!$K$20:$K$27,卡牌!T100)&amp;"突破消耗"</f>
        <v>吉拉等活突破消耗</v>
      </c>
      <c r="R100" s="14">
        <v>1101013</v>
      </c>
      <c r="S100" s="14" t="str">
        <f t="shared" si="18"/>
        <v>吉拉</v>
      </c>
      <c r="T100" s="14">
        <v>1</v>
      </c>
      <c r="U100" s="14">
        <v>1401002</v>
      </c>
      <c r="V100" s="18">
        <f>IF(T100=1,5000,INT(INDEX(地狱道!$M$4:$M$10,卡牌!T100-1)*INDEX(卡牌!$J$10:$J$13,VLOOKUP(卡牌!R100,卡牌!$B$4:$F$39,2,TRUE))/100)*100)</f>
        <v>5000</v>
      </c>
      <c r="W100" s="14"/>
      <c r="X100" s="14"/>
      <c r="Y100" s="14"/>
      <c r="Z100" s="14"/>
      <c r="AA100" s="14"/>
      <c r="AB100" s="14"/>
      <c r="AD100" s="14" t="str">
        <f>U100&amp;"#"&amp;V100&amp;"#"&amp;14</f>
        <v>1401002#5000#14</v>
      </c>
    </row>
    <row r="101" spans="17:30" ht="16.5" x14ac:dyDescent="0.2">
      <c r="Q101" s="14" t="str">
        <f>S101&amp;INDEX(地狱道!$K$20:$K$27,卡牌!T101)&amp;"突破消耗"</f>
        <v>吉拉黑绳突破消耗</v>
      </c>
      <c r="R101" s="14">
        <v>1101013</v>
      </c>
      <c r="S101" s="14" t="str">
        <f t="shared" si="18"/>
        <v>吉拉</v>
      </c>
      <c r="T101" s="14">
        <v>2</v>
      </c>
      <c r="U101" s="14">
        <v>1401002</v>
      </c>
      <c r="V101" s="18">
        <f>IF(T101=1,5000,INT(INDEX(地狱道!$M$4:$M$10,卡牌!T101-1)*INDEX(卡牌!$J$10:$J$13,VLOOKUP(卡牌!R101,卡牌!$B$4:$F$39,2,TRUE))/100)*100)</f>
        <v>5800</v>
      </c>
      <c r="W101" s="14">
        <v>1603001</v>
      </c>
      <c r="X101" s="18">
        <f>INT(地狱道!N$4*INDEX(地狱道!$H$21:$H$24,VLOOKUP(卡牌!R101,卡牌!$B$4:$C$39,2)))</f>
        <v>452</v>
      </c>
      <c r="Y101" s="14"/>
      <c r="Z101" s="14"/>
      <c r="AA101" s="14"/>
      <c r="AB101" s="14"/>
      <c r="AD101" s="14" t="str">
        <f>U101&amp;"#"&amp;V101&amp;"#"&amp;14&amp;"|"&amp;W101&amp;"#"&amp;X101&amp;"#"&amp;16</f>
        <v>1401002#5800#14|1603001#452#16</v>
      </c>
    </row>
    <row r="102" spans="17:30" ht="16.5" x14ac:dyDescent="0.2">
      <c r="Q102" s="14" t="str">
        <f>S102&amp;INDEX(地狱道!$K$20:$K$27,卡牌!T102)&amp;"突破消耗"</f>
        <v>吉拉众合突破消耗</v>
      </c>
      <c r="R102" s="14">
        <v>1101013</v>
      </c>
      <c r="S102" s="14" t="str">
        <f t="shared" si="18"/>
        <v>吉拉</v>
      </c>
      <c r="T102" s="14">
        <v>3</v>
      </c>
      <c r="U102" s="14">
        <v>1401002</v>
      </c>
      <c r="V102" s="18">
        <f>IF(T102=1,5000,INT(INDEX(地狱道!$M$4:$M$10,卡牌!T102-1)*INDEX(卡牌!$J$10:$J$13,VLOOKUP(卡牌!R102,卡牌!$B$4:$F$39,2,TRUE))/100)*100)</f>
        <v>38900</v>
      </c>
      <c r="W102" s="14">
        <v>1603001</v>
      </c>
      <c r="X102" s="18">
        <f>INT(地狱道!N$5*INDEX(地狱道!$H$21:$H$24,VLOOKUP(卡牌!R102,卡牌!$B$4:$C$39,2)))</f>
        <v>1055</v>
      </c>
      <c r="Y102" s="14"/>
      <c r="Z102" s="14"/>
      <c r="AA102" s="14"/>
      <c r="AB102" s="14"/>
      <c r="AD102" s="14" t="str">
        <f t="shared" ref="AD102:AD103" si="27">U102&amp;"#"&amp;V102&amp;"#"&amp;14&amp;"|"&amp;W102&amp;"#"&amp;X102&amp;"#"&amp;16</f>
        <v>1401002#38900#14|1603001#1055#16</v>
      </c>
    </row>
    <row r="103" spans="17:30" ht="16.5" x14ac:dyDescent="0.2">
      <c r="Q103" s="14" t="str">
        <f>S103&amp;INDEX(地狱道!$K$20:$K$27,卡牌!T103)&amp;"突破消耗"</f>
        <v>吉拉叫唤突破消耗</v>
      </c>
      <c r="R103" s="14">
        <v>1101013</v>
      </c>
      <c r="S103" s="14" t="str">
        <f t="shared" si="18"/>
        <v>吉拉</v>
      </c>
      <c r="T103" s="14">
        <v>4</v>
      </c>
      <c r="U103" s="14">
        <v>1401002</v>
      </c>
      <c r="V103" s="18">
        <f>IF(T103=1,5000,INT(INDEX(地狱道!$M$4:$M$10,卡牌!T103-1)*INDEX(卡牌!$J$10:$J$13,VLOOKUP(卡牌!R103,卡牌!$B$4:$F$39,2,TRUE))/100)*100)</f>
        <v>94900</v>
      </c>
      <c r="W103" s="14">
        <v>1603002</v>
      </c>
      <c r="X103" s="18">
        <f>INT(地狱道!O$6*INDEX(地狱道!$H$21:$H$24,VLOOKUP(卡牌!R103,卡牌!$B$4:$C$39,2)))</f>
        <v>1053</v>
      </c>
      <c r="Y103" s="14"/>
      <c r="Z103" s="14"/>
      <c r="AA103" s="14"/>
      <c r="AB103" s="14"/>
      <c r="AD103" s="14" t="str">
        <f t="shared" si="27"/>
        <v>1401002#94900#14|1603002#1053#16</v>
      </c>
    </row>
    <row r="104" spans="17:30" ht="16.5" x14ac:dyDescent="0.2">
      <c r="Q104" s="14" t="str">
        <f>S104&amp;INDEX(地狱道!$K$20:$K$27,卡牌!T104)&amp;"突破消耗"</f>
        <v>吉拉大叫唤突破消耗</v>
      </c>
      <c r="R104" s="14">
        <v>1101013</v>
      </c>
      <c r="S104" s="14" t="str">
        <f t="shared" si="18"/>
        <v>吉拉</v>
      </c>
      <c r="T104" s="14">
        <v>5</v>
      </c>
      <c r="U104" s="14">
        <v>1401002</v>
      </c>
      <c r="V104" s="18">
        <f>IF(T104=1,5000,INT(INDEX(地狱道!$M$4:$M$10,卡牌!T104-1)*INDEX(卡牌!$J$10:$J$13,VLOOKUP(卡牌!R104,卡牌!$B$4:$F$39,2,TRUE))/100)*100)</f>
        <v>184700</v>
      </c>
      <c r="W104" s="14">
        <v>1603002</v>
      </c>
      <c r="X104" s="18">
        <f>INT(地狱道!O$7*INDEX(地狱道!$H$21:$H$24,VLOOKUP(卡牌!R104,卡牌!$B$4:$C$39,2)))</f>
        <v>2457</v>
      </c>
      <c r="Y104" s="18">
        <f>INDEX($J$7:$N$7,VLOOKUP(R104,$B$4:$F$39,4))</f>
        <v>1603009</v>
      </c>
      <c r="Z104" s="18">
        <f>INT(INDEX(地狱道!$H$21:$H$24,VLOOKUP(卡牌!R104,卡牌!$B$4:$F$39,2))*地狱道!$Q$7)</f>
        <v>247</v>
      </c>
      <c r="AA104" s="14"/>
      <c r="AB104" s="14"/>
      <c r="AD104" s="14" t="str">
        <f>U104&amp;"#"&amp;V104&amp;"#"&amp;14&amp;"|"&amp;W104&amp;"#"&amp;X104&amp;"#"&amp;16&amp;"|"&amp;Y104&amp;"#"&amp;Z104&amp;"#"&amp;16</f>
        <v>1401002#184700#14|1603002#2457#16|1603009#247#16</v>
      </c>
    </row>
    <row r="105" spans="17:30" ht="16.5" x14ac:dyDescent="0.2">
      <c r="Q105" s="14" t="str">
        <f>S105&amp;INDEX(地狱道!$K$20:$K$27,卡牌!T105)&amp;"突破消耗"</f>
        <v>吉拉焦热突破消耗</v>
      </c>
      <c r="R105" s="14">
        <v>1101013</v>
      </c>
      <c r="S105" s="14" t="str">
        <f t="shared" si="18"/>
        <v>吉拉</v>
      </c>
      <c r="T105" s="14">
        <v>6</v>
      </c>
      <c r="U105" s="14">
        <v>1401002</v>
      </c>
      <c r="V105" s="18">
        <f>IF(T105=1,5000,INT(INDEX(地狱道!$M$4:$M$10,卡牌!T105-1)*INDEX(卡牌!$J$10:$J$13,VLOOKUP(卡牌!R105,卡牌!$B$4:$F$39,2,TRUE))/100)*100)</f>
        <v>315900</v>
      </c>
      <c r="W105" s="14">
        <v>1603003</v>
      </c>
      <c r="X105" s="18">
        <f>INT(地狱道!P$8*INDEX(地狱道!$H$21:$H$24,VLOOKUP(卡牌!R105,卡牌!$B$4:$C$39,2)))</f>
        <v>624</v>
      </c>
      <c r="Y105" s="18">
        <f>INDEX($J$7:$N$7,VLOOKUP(R105,$B$4:$F$39,4))</f>
        <v>1603009</v>
      </c>
      <c r="Z105" s="18">
        <f>INT(INDEX(地狱道!$H$21:$H$24,VLOOKUP(卡牌!R105,卡牌!$B$4:$F$39,2))*地狱道!$Q$8)</f>
        <v>577</v>
      </c>
      <c r="AA105" s="14"/>
      <c r="AB105" s="14"/>
      <c r="AD105" s="14" t="str">
        <f t="shared" ref="AD105:AD106" si="28">U105&amp;"#"&amp;V105&amp;"#"&amp;14&amp;"|"&amp;W105&amp;"#"&amp;X105&amp;"#"&amp;16&amp;"|"&amp;Y105&amp;"#"&amp;Z105&amp;"#"&amp;16</f>
        <v>1401002#315900#14|1603003#624#16|1603009#577#16</v>
      </c>
    </row>
    <row r="106" spans="17:30" ht="16.5" x14ac:dyDescent="0.2">
      <c r="Q106" s="14" t="str">
        <f>S106&amp;INDEX(地狱道!$K$20:$K$27,卡牌!T106)&amp;"突破消耗"</f>
        <v>吉拉大焦热突破消耗</v>
      </c>
      <c r="R106" s="14">
        <v>1101013</v>
      </c>
      <c r="S106" s="14" t="str">
        <f t="shared" si="18"/>
        <v>吉拉</v>
      </c>
      <c r="T106" s="14">
        <v>7</v>
      </c>
      <c r="U106" s="14">
        <v>1401002</v>
      </c>
      <c r="V106" s="18">
        <f>IF(T106=1,5000,INT(INDEX(地狱道!$M$4:$M$10,卡牌!T106-1)*INDEX(卡牌!$J$10:$J$13,VLOOKUP(卡牌!R106,卡牌!$B$4:$F$39,2,TRUE))/100)*100)</f>
        <v>496200</v>
      </c>
      <c r="W106" s="14">
        <v>1603003</v>
      </c>
      <c r="X106" s="18">
        <f>INT(地狱道!P$9*INDEX(地狱道!$H$21:$H$24,VLOOKUP(卡牌!R106,卡牌!$B$4:$C$39,2)))</f>
        <v>936</v>
      </c>
      <c r="Y106" s="18">
        <f>INDEX($J$8:$N$8,VLOOKUP(R106,$B$4:$F$39,4))</f>
        <v>1603010</v>
      </c>
      <c r="Z106" s="18">
        <f>INT(INDEX(地狱道!$H$21:$H$24,VLOOKUP(卡牌!R106,卡牌!$B$4:$F$39,2))*地狱道!$R$9)</f>
        <v>263</v>
      </c>
      <c r="AA106" s="14"/>
      <c r="AB106" s="14"/>
      <c r="AD106" s="14" t="str">
        <f t="shared" si="28"/>
        <v>1401002#496200#14|1603003#936#16|1603010#263#16</v>
      </c>
    </row>
    <row r="107" spans="17:30" ht="16.5" x14ac:dyDescent="0.2">
      <c r="Q107" s="14" t="str">
        <f>S107&amp;INDEX(地狱道!$K$20:$K$27,卡牌!T107)&amp;"突破消耗"</f>
        <v>吉拉无间突破消耗</v>
      </c>
      <c r="R107" s="14">
        <v>1101013</v>
      </c>
      <c r="S107" s="14" t="str">
        <f t="shared" si="18"/>
        <v>吉拉</v>
      </c>
      <c r="T107" s="14">
        <v>8</v>
      </c>
      <c r="U107" s="14">
        <v>1401002</v>
      </c>
      <c r="V107" s="18">
        <f>IF(T107=1,5000,INT(INDEX(地狱道!$M$4:$M$10,卡牌!T107-1)*INDEX(卡牌!$J$10:$J$13,VLOOKUP(卡牌!R107,卡牌!$B$4:$F$39,2,TRUE))/100)*100)</f>
        <v>732900</v>
      </c>
      <c r="W107" s="14">
        <v>1603003</v>
      </c>
      <c r="X107" s="18">
        <f>INT(地狱道!P$10*INDEX(地狱道!$H$21:$H$24,VLOOKUP(卡牌!R107,卡牌!$B$4:$C$39,2)))</f>
        <v>1560</v>
      </c>
      <c r="Y107" s="18">
        <f>INDEX($J$8:$N$8,VLOOKUP(R107,$B$4:$F$39,4))</f>
        <v>1603010</v>
      </c>
      <c r="Z107" s="18">
        <f>INT(INDEX(地狱道!$H$21:$H$24,VLOOKUP(卡牌!R107,卡牌!$B$4:$F$39,2))*地狱道!$R$10)</f>
        <v>614</v>
      </c>
      <c r="AA107" s="18">
        <f>VLOOKUP(R107,$B$4:$G$39,6)</f>
        <v>1603017</v>
      </c>
      <c r="AB107" s="18">
        <f>INT(INDEX(地狱道!$H$21:$H$24,VLOOKUP(卡牌!R107,卡牌!$B$4:$F$39,2))*地狱道!$S$10)</f>
        <v>205</v>
      </c>
      <c r="AD107" s="14" t="str">
        <f>U107&amp;"#"&amp;V107&amp;"#"&amp;14&amp;"|"&amp;W107&amp;"#"&amp;X107&amp;"#"&amp;16&amp;"|"&amp;Y107&amp;"#"&amp;Z107&amp;"#"&amp;16&amp;"|"&amp;AA107&amp;"#"&amp;AB107&amp;"#"&amp;16</f>
        <v>1401002#732900#14|1603003#1560#16|1603010#614#16|1603017#205#16</v>
      </c>
    </row>
    <row r="108" spans="17:30" ht="16.5" x14ac:dyDescent="0.2">
      <c r="Q108" s="14" t="str">
        <f>S108&amp;INDEX(地狱道!$K$20:$K$27,卡牌!T108)&amp;"突破消耗"</f>
        <v>吕仙宫等活突破消耗</v>
      </c>
      <c r="R108" s="14">
        <v>1101014</v>
      </c>
      <c r="S108" s="14" t="str">
        <f t="shared" si="18"/>
        <v>吕仙宫</v>
      </c>
      <c r="T108" s="14">
        <v>1</v>
      </c>
      <c r="U108" s="14">
        <v>1401002</v>
      </c>
      <c r="V108" s="18">
        <f>IF(T108=1,5000,INT(INDEX(地狱道!$M$4:$M$10,卡牌!T108-1)*INDEX(卡牌!$J$10:$J$13,VLOOKUP(卡牌!R108,卡牌!$B$4:$F$39,2,TRUE))/100)*100)</f>
        <v>5000</v>
      </c>
      <c r="W108" s="14"/>
      <c r="X108" s="14"/>
      <c r="Y108" s="14"/>
      <c r="Z108" s="14"/>
      <c r="AA108" s="14"/>
      <c r="AB108" s="14"/>
      <c r="AD108" s="14" t="str">
        <f>U108&amp;"#"&amp;V108&amp;"#"&amp;14</f>
        <v>1401002#5000#14</v>
      </c>
    </row>
    <row r="109" spans="17:30" ht="16.5" x14ac:dyDescent="0.2">
      <c r="Q109" s="14" t="str">
        <f>S109&amp;INDEX(地狱道!$K$20:$K$27,卡牌!T109)&amp;"突破消耗"</f>
        <v>吕仙宫黑绳突破消耗</v>
      </c>
      <c r="R109" s="14">
        <v>1101014</v>
      </c>
      <c r="S109" s="14" t="str">
        <f t="shared" si="18"/>
        <v>吕仙宫</v>
      </c>
      <c r="T109" s="14">
        <v>2</v>
      </c>
      <c r="U109" s="14">
        <v>1401002</v>
      </c>
      <c r="V109" s="18">
        <f>IF(T109=1,5000,INT(INDEX(地狱道!$M$4:$M$10,卡牌!T109-1)*INDEX(卡牌!$J$10:$J$13,VLOOKUP(卡牌!R109,卡牌!$B$4:$F$39,2,TRUE))/100)*100)</f>
        <v>6900</v>
      </c>
      <c r="W109" s="14">
        <v>1603001</v>
      </c>
      <c r="X109" s="18">
        <f>INT(地狱道!N$4*INDEX(地狱道!$H$21:$H$24,VLOOKUP(卡牌!R109,卡牌!$B$4:$C$39,2)))</f>
        <v>603</v>
      </c>
      <c r="Y109" s="14"/>
      <c r="Z109" s="14"/>
      <c r="AA109" s="14"/>
      <c r="AB109" s="14"/>
      <c r="AD109" s="14" t="str">
        <f>U109&amp;"#"&amp;V109&amp;"#"&amp;14&amp;"|"&amp;W109&amp;"#"&amp;X109&amp;"#"&amp;16</f>
        <v>1401002#6900#14|1603001#603#16</v>
      </c>
    </row>
    <row r="110" spans="17:30" ht="16.5" x14ac:dyDescent="0.2">
      <c r="Q110" s="14" t="str">
        <f>S110&amp;INDEX(地狱道!$K$20:$K$27,卡牌!T110)&amp;"突破消耗"</f>
        <v>吕仙宫众合突破消耗</v>
      </c>
      <c r="R110" s="14">
        <v>1101014</v>
      </c>
      <c r="S110" s="14" t="str">
        <f t="shared" si="18"/>
        <v>吕仙宫</v>
      </c>
      <c r="T110" s="14">
        <v>3</v>
      </c>
      <c r="U110" s="14">
        <v>1401002</v>
      </c>
      <c r="V110" s="18">
        <f>IF(T110=1,5000,INT(INDEX(地狱道!$M$4:$M$10,卡牌!T110-1)*INDEX(卡牌!$J$10:$J$13,VLOOKUP(卡牌!R110,卡牌!$B$4:$F$39,2,TRUE))/100)*100)</f>
        <v>46700</v>
      </c>
      <c r="W110" s="14">
        <v>1603001</v>
      </c>
      <c r="X110" s="18">
        <f>INT(地狱道!N$5*INDEX(地狱道!$H$21:$H$24,VLOOKUP(卡牌!R110,卡牌!$B$4:$C$39,2)))</f>
        <v>1407</v>
      </c>
      <c r="Y110" s="14"/>
      <c r="Z110" s="14"/>
      <c r="AA110" s="14"/>
      <c r="AB110" s="14"/>
      <c r="AD110" s="14" t="str">
        <f t="shared" ref="AD110:AD111" si="29">U110&amp;"#"&amp;V110&amp;"#"&amp;14&amp;"|"&amp;W110&amp;"#"&amp;X110&amp;"#"&amp;16</f>
        <v>1401002#46700#14|1603001#1407#16</v>
      </c>
    </row>
    <row r="111" spans="17:30" ht="16.5" x14ac:dyDescent="0.2">
      <c r="Q111" s="14" t="str">
        <f>S111&amp;INDEX(地狱道!$K$20:$K$27,卡牌!T111)&amp;"突破消耗"</f>
        <v>吕仙宫叫唤突破消耗</v>
      </c>
      <c r="R111" s="14">
        <v>1101014</v>
      </c>
      <c r="S111" s="14" t="str">
        <f t="shared" si="18"/>
        <v>吕仙宫</v>
      </c>
      <c r="T111" s="14">
        <v>4</v>
      </c>
      <c r="U111" s="14">
        <v>1401002</v>
      </c>
      <c r="V111" s="18">
        <f>IF(T111=1,5000,INT(INDEX(地狱道!$M$4:$M$10,卡牌!T111-1)*INDEX(卡牌!$J$10:$J$13,VLOOKUP(卡牌!R111,卡牌!$B$4:$F$39,2,TRUE))/100)*100)</f>
        <v>113900</v>
      </c>
      <c r="W111" s="14">
        <v>1603002</v>
      </c>
      <c r="X111" s="18">
        <f>INT(地狱道!O$6*INDEX(地狱道!$H$21:$H$24,VLOOKUP(卡牌!R111,卡牌!$B$4:$C$39,2)))</f>
        <v>1404</v>
      </c>
      <c r="Y111" s="14"/>
      <c r="Z111" s="14"/>
      <c r="AA111" s="14"/>
      <c r="AB111" s="14"/>
      <c r="AD111" s="14" t="str">
        <f t="shared" si="29"/>
        <v>1401002#113900#14|1603002#1404#16</v>
      </c>
    </row>
    <row r="112" spans="17:30" ht="16.5" x14ac:dyDescent="0.2">
      <c r="Q112" s="14" t="str">
        <f>S112&amp;INDEX(地狱道!$K$20:$K$27,卡牌!T112)&amp;"突破消耗"</f>
        <v>吕仙宫大叫唤突破消耗</v>
      </c>
      <c r="R112" s="14">
        <v>1101014</v>
      </c>
      <c r="S112" s="14" t="str">
        <f t="shared" si="18"/>
        <v>吕仙宫</v>
      </c>
      <c r="T112" s="14">
        <v>5</v>
      </c>
      <c r="U112" s="14">
        <v>1401002</v>
      </c>
      <c r="V112" s="18">
        <f>IF(T112=1,5000,INT(INDEX(地狱道!$M$4:$M$10,卡牌!T112-1)*INDEX(卡牌!$J$10:$J$13,VLOOKUP(卡牌!R112,卡牌!$B$4:$F$39,2,TRUE))/100)*100)</f>
        <v>221600</v>
      </c>
      <c r="W112" s="14">
        <v>1603002</v>
      </c>
      <c r="X112" s="18">
        <f>INT(地狱道!O$7*INDEX(地狱道!$H$21:$H$24,VLOOKUP(卡牌!R112,卡牌!$B$4:$C$39,2)))</f>
        <v>3276</v>
      </c>
      <c r="Y112" s="18">
        <f>INDEX($J$7:$N$7,VLOOKUP(R112,$B$4:$F$39,4))</f>
        <v>1603007</v>
      </c>
      <c r="Z112" s="18">
        <f>INT(INDEX(地狱道!$H$21:$H$24,VLOOKUP(卡牌!R112,卡牌!$B$4:$F$39,2))*地狱道!$Q$7)</f>
        <v>330</v>
      </c>
      <c r="AA112" s="14"/>
      <c r="AB112" s="14"/>
      <c r="AD112" s="14" t="str">
        <f>U112&amp;"#"&amp;V112&amp;"#"&amp;14&amp;"|"&amp;W112&amp;"#"&amp;X112&amp;"#"&amp;16&amp;"|"&amp;Y112&amp;"#"&amp;Z112&amp;"#"&amp;16</f>
        <v>1401002#221600#14|1603002#3276#16|1603007#330#16</v>
      </c>
    </row>
    <row r="113" spans="17:30" ht="16.5" x14ac:dyDescent="0.2">
      <c r="Q113" s="14" t="str">
        <f>S113&amp;INDEX(地狱道!$K$20:$K$27,卡牌!T113)&amp;"突破消耗"</f>
        <v>吕仙宫焦热突破消耗</v>
      </c>
      <c r="R113" s="14">
        <v>1101014</v>
      </c>
      <c r="S113" s="14" t="str">
        <f t="shared" si="18"/>
        <v>吕仙宫</v>
      </c>
      <c r="T113" s="14">
        <v>6</v>
      </c>
      <c r="U113" s="14">
        <v>1401002</v>
      </c>
      <c r="V113" s="18">
        <f>IF(T113=1,5000,INT(INDEX(地狱道!$M$4:$M$10,卡牌!T113-1)*INDEX(卡牌!$J$10:$J$13,VLOOKUP(卡牌!R113,卡牌!$B$4:$F$39,2,TRUE))/100)*100)</f>
        <v>379100</v>
      </c>
      <c r="W113" s="14">
        <v>1603003</v>
      </c>
      <c r="X113" s="18">
        <f>INT(地狱道!P$8*INDEX(地狱道!$H$21:$H$24,VLOOKUP(卡牌!R113,卡牌!$B$4:$C$39,2)))</f>
        <v>832</v>
      </c>
      <c r="Y113" s="18">
        <f>INDEX($J$7:$N$7,VLOOKUP(R113,$B$4:$F$39,4))</f>
        <v>1603007</v>
      </c>
      <c r="Z113" s="18">
        <f>INT(INDEX(地狱道!$H$21:$H$24,VLOOKUP(卡牌!R113,卡牌!$B$4:$F$39,2))*地狱道!$Q$8)</f>
        <v>770</v>
      </c>
      <c r="AA113" s="14"/>
      <c r="AB113" s="14"/>
      <c r="AD113" s="14" t="str">
        <f t="shared" ref="AD113:AD114" si="30">U113&amp;"#"&amp;V113&amp;"#"&amp;14&amp;"|"&amp;W113&amp;"#"&amp;X113&amp;"#"&amp;16&amp;"|"&amp;Y113&amp;"#"&amp;Z113&amp;"#"&amp;16</f>
        <v>1401002#379100#14|1603003#832#16|1603007#770#16</v>
      </c>
    </row>
    <row r="114" spans="17:30" ht="16.5" x14ac:dyDescent="0.2">
      <c r="Q114" s="14" t="str">
        <f>S114&amp;INDEX(地狱道!$K$20:$K$27,卡牌!T114)&amp;"突破消耗"</f>
        <v>吕仙宫大焦热突破消耗</v>
      </c>
      <c r="R114" s="14">
        <v>1101014</v>
      </c>
      <c r="S114" s="14" t="str">
        <f t="shared" si="18"/>
        <v>吕仙宫</v>
      </c>
      <c r="T114" s="14">
        <v>7</v>
      </c>
      <c r="U114" s="14">
        <v>1401002</v>
      </c>
      <c r="V114" s="18">
        <f>IF(T114=1,5000,INT(INDEX(地狱道!$M$4:$M$10,卡牌!T114-1)*INDEX(卡牌!$J$10:$J$13,VLOOKUP(卡牌!R114,卡牌!$B$4:$F$39,2,TRUE))/100)*100)</f>
        <v>595400</v>
      </c>
      <c r="W114" s="14">
        <v>1603003</v>
      </c>
      <c r="X114" s="18">
        <f>INT(地狱道!P$9*INDEX(地狱道!$H$21:$H$24,VLOOKUP(卡牌!R114,卡牌!$B$4:$C$39,2)))</f>
        <v>1248</v>
      </c>
      <c r="Y114" s="18">
        <f>INDEX($J$8:$N$8,VLOOKUP(R114,$B$4:$F$39,4))</f>
        <v>1603008</v>
      </c>
      <c r="Z114" s="18">
        <f>INT(INDEX(地狱道!$H$21:$H$24,VLOOKUP(卡牌!R114,卡牌!$B$4:$F$39,2))*地狱道!$R$9)</f>
        <v>351</v>
      </c>
      <c r="AA114" s="14"/>
      <c r="AB114" s="14"/>
      <c r="AD114" s="14" t="str">
        <f t="shared" si="30"/>
        <v>1401002#595400#14|1603003#1248#16|1603008#351#16</v>
      </c>
    </row>
    <row r="115" spans="17:30" ht="16.5" x14ac:dyDescent="0.2">
      <c r="Q115" s="14" t="str">
        <f>S115&amp;INDEX(地狱道!$K$20:$K$27,卡牌!T115)&amp;"突破消耗"</f>
        <v>吕仙宫无间突破消耗</v>
      </c>
      <c r="R115" s="14">
        <v>1101014</v>
      </c>
      <c r="S115" s="14" t="str">
        <f t="shared" si="18"/>
        <v>吕仙宫</v>
      </c>
      <c r="T115" s="14">
        <v>8</v>
      </c>
      <c r="U115" s="14">
        <v>1401002</v>
      </c>
      <c r="V115" s="18">
        <f>IF(T115=1,5000,INT(INDEX(地狱道!$M$4:$M$10,卡牌!T115-1)*INDEX(卡牌!$J$10:$J$13,VLOOKUP(卡牌!R115,卡牌!$B$4:$F$39,2,TRUE))/100)*100)</f>
        <v>879500</v>
      </c>
      <c r="W115" s="14">
        <v>1603003</v>
      </c>
      <c r="X115" s="18">
        <f>INT(地狱道!P$10*INDEX(地狱道!$H$21:$H$24,VLOOKUP(卡牌!R115,卡牌!$B$4:$C$39,2)))</f>
        <v>2080</v>
      </c>
      <c r="Y115" s="18">
        <f>INDEX($J$8:$N$8,VLOOKUP(R115,$B$4:$F$39,4))</f>
        <v>1603008</v>
      </c>
      <c r="Z115" s="18">
        <f>INT(INDEX(地狱道!$H$21:$H$24,VLOOKUP(卡牌!R115,卡牌!$B$4:$F$39,2))*地狱道!$R$10)</f>
        <v>819</v>
      </c>
      <c r="AA115" s="18">
        <f>VLOOKUP(R115,$B$4:$G$39,6)</f>
        <v>1603017</v>
      </c>
      <c r="AB115" s="18">
        <f>INT(INDEX(地狱道!$H$21:$H$24,VLOOKUP(卡牌!R115,卡牌!$B$4:$F$39,2))*地狱道!$S$10)</f>
        <v>274</v>
      </c>
      <c r="AD115" s="14" t="str">
        <f>U115&amp;"#"&amp;V115&amp;"#"&amp;14&amp;"|"&amp;W115&amp;"#"&amp;X115&amp;"#"&amp;16&amp;"|"&amp;Y115&amp;"#"&amp;Z115&amp;"#"&amp;16&amp;"|"&amp;AA115&amp;"#"&amp;AB115&amp;"#"&amp;16</f>
        <v>1401002#879500#14|1603003#2080#16|1603008#819#16|1603017#274#16</v>
      </c>
    </row>
    <row r="116" spans="17:30" ht="16.5" x14ac:dyDescent="0.2">
      <c r="Q116" s="14" t="str">
        <f>S116&amp;INDEX(地狱道!$K$20:$K$27,卡牌!T116)&amp;"突破消耗"</f>
        <v>阎巧巧等活突破消耗</v>
      </c>
      <c r="R116" s="14">
        <v>1101015</v>
      </c>
      <c r="S116" s="14" t="str">
        <f t="shared" si="18"/>
        <v>阎巧巧</v>
      </c>
      <c r="T116" s="14">
        <v>1</v>
      </c>
      <c r="U116" s="14">
        <v>1401002</v>
      </c>
      <c r="V116" s="18">
        <f>IF(T116=1,5000,INT(INDEX(地狱道!$M$4:$M$10,卡牌!T116-1)*INDEX(卡牌!$J$10:$J$13,VLOOKUP(卡牌!R116,卡牌!$B$4:$F$39,2,TRUE))/100)*100)</f>
        <v>5000</v>
      </c>
      <c r="W116" s="14"/>
      <c r="X116" s="14"/>
      <c r="Y116" s="14"/>
      <c r="Z116" s="14"/>
      <c r="AA116" s="14"/>
      <c r="AB116" s="14"/>
      <c r="AD116" s="14" t="str">
        <f>U116&amp;"#"&amp;V116&amp;"#"&amp;14</f>
        <v>1401002#5000#14</v>
      </c>
    </row>
    <row r="117" spans="17:30" ht="16.5" x14ac:dyDescent="0.2">
      <c r="Q117" s="14" t="str">
        <f>S117&amp;INDEX(地狱道!$K$20:$K$27,卡牌!T117)&amp;"突破消耗"</f>
        <v>阎巧巧黑绳突破消耗</v>
      </c>
      <c r="R117" s="14">
        <v>1101015</v>
      </c>
      <c r="S117" s="14" t="str">
        <f t="shared" si="18"/>
        <v>阎巧巧</v>
      </c>
      <c r="T117" s="14">
        <v>2</v>
      </c>
      <c r="U117" s="14">
        <v>1401002</v>
      </c>
      <c r="V117" s="18">
        <f>IF(T117=1,5000,INT(INDEX(地狱道!$M$4:$M$10,卡牌!T117-1)*INDEX(卡牌!$J$10:$J$13,VLOOKUP(卡牌!R117,卡牌!$B$4:$F$39,2,TRUE))/100)*100)</f>
        <v>5800</v>
      </c>
      <c r="W117" s="14">
        <v>1603001</v>
      </c>
      <c r="X117" s="18">
        <f>INT(地狱道!N$4*INDEX(地狱道!$H$21:$H$24,VLOOKUP(卡牌!R117,卡牌!$B$4:$C$39,2)))</f>
        <v>452</v>
      </c>
      <c r="Y117" s="14"/>
      <c r="Z117" s="14"/>
      <c r="AA117" s="14"/>
      <c r="AB117" s="14"/>
      <c r="AD117" s="14" t="str">
        <f>U117&amp;"#"&amp;V117&amp;"#"&amp;14&amp;"|"&amp;W117&amp;"#"&amp;X117&amp;"#"&amp;16</f>
        <v>1401002#5800#14|1603001#452#16</v>
      </c>
    </row>
    <row r="118" spans="17:30" ht="16.5" x14ac:dyDescent="0.2">
      <c r="Q118" s="14" t="str">
        <f>S118&amp;INDEX(地狱道!$K$20:$K$27,卡牌!T118)&amp;"突破消耗"</f>
        <v>阎巧巧众合突破消耗</v>
      </c>
      <c r="R118" s="14">
        <v>1101015</v>
      </c>
      <c r="S118" s="14" t="str">
        <f t="shared" si="18"/>
        <v>阎巧巧</v>
      </c>
      <c r="T118" s="14">
        <v>3</v>
      </c>
      <c r="U118" s="14">
        <v>1401002</v>
      </c>
      <c r="V118" s="18">
        <f>IF(T118=1,5000,INT(INDEX(地狱道!$M$4:$M$10,卡牌!T118-1)*INDEX(卡牌!$J$10:$J$13,VLOOKUP(卡牌!R118,卡牌!$B$4:$F$39,2,TRUE))/100)*100)</f>
        <v>38900</v>
      </c>
      <c r="W118" s="14">
        <v>1603001</v>
      </c>
      <c r="X118" s="18">
        <f>INT(地狱道!N$5*INDEX(地狱道!$H$21:$H$24,VLOOKUP(卡牌!R118,卡牌!$B$4:$C$39,2)))</f>
        <v>1055</v>
      </c>
      <c r="Y118" s="14"/>
      <c r="Z118" s="14"/>
      <c r="AA118" s="14"/>
      <c r="AB118" s="14"/>
      <c r="AD118" s="14" t="str">
        <f t="shared" ref="AD118:AD119" si="31">U118&amp;"#"&amp;V118&amp;"#"&amp;14&amp;"|"&amp;W118&amp;"#"&amp;X118&amp;"#"&amp;16</f>
        <v>1401002#38900#14|1603001#1055#16</v>
      </c>
    </row>
    <row r="119" spans="17:30" ht="16.5" x14ac:dyDescent="0.2">
      <c r="Q119" s="14" t="str">
        <f>S119&amp;INDEX(地狱道!$K$20:$K$27,卡牌!T119)&amp;"突破消耗"</f>
        <v>阎巧巧叫唤突破消耗</v>
      </c>
      <c r="R119" s="14">
        <v>1101015</v>
      </c>
      <c r="S119" s="14" t="str">
        <f t="shared" si="18"/>
        <v>阎巧巧</v>
      </c>
      <c r="T119" s="14">
        <v>4</v>
      </c>
      <c r="U119" s="14">
        <v>1401002</v>
      </c>
      <c r="V119" s="18">
        <f>IF(T119=1,5000,INT(INDEX(地狱道!$M$4:$M$10,卡牌!T119-1)*INDEX(卡牌!$J$10:$J$13,VLOOKUP(卡牌!R119,卡牌!$B$4:$F$39,2,TRUE))/100)*100)</f>
        <v>94900</v>
      </c>
      <c r="W119" s="14">
        <v>1603002</v>
      </c>
      <c r="X119" s="18">
        <f>INT(地狱道!O$6*INDEX(地狱道!$H$21:$H$24,VLOOKUP(卡牌!R119,卡牌!$B$4:$C$39,2)))</f>
        <v>1053</v>
      </c>
      <c r="Y119" s="14"/>
      <c r="Z119" s="14"/>
      <c r="AA119" s="14"/>
      <c r="AB119" s="14"/>
      <c r="AD119" s="14" t="str">
        <f t="shared" si="31"/>
        <v>1401002#94900#14|1603002#1053#16</v>
      </c>
    </row>
    <row r="120" spans="17:30" ht="16.5" x14ac:dyDescent="0.2">
      <c r="Q120" s="14" t="str">
        <f>S120&amp;INDEX(地狱道!$K$20:$K$27,卡牌!T120)&amp;"突破消耗"</f>
        <v>阎巧巧大叫唤突破消耗</v>
      </c>
      <c r="R120" s="14">
        <v>1101015</v>
      </c>
      <c r="S120" s="14" t="str">
        <f t="shared" si="18"/>
        <v>阎巧巧</v>
      </c>
      <c r="T120" s="14">
        <v>5</v>
      </c>
      <c r="U120" s="14">
        <v>1401002</v>
      </c>
      <c r="V120" s="18">
        <f>IF(T120=1,5000,INT(INDEX(地狱道!$M$4:$M$10,卡牌!T120-1)*INDEX(卡牌!$J$10:$J$13,VLOOKUP(卡牌!R120,卡牌!$B$4:$F$39,2,TRUE))/100)*100)</f>
        <v>184700</v>
      </c>
      <c r="W120" s="14">
        <v>1603002</v>
      </c>
      <c r="X120" s="18">
        <f>INT(地狱道!O$7*INDEX(地狱道!$H$21:$H$24,VLOOKUP(卡牌!R120,卡牌!$B$4:$C$39,2)))</f>
        <v>2457</v>
      </c>
      <c r="Y120" s="18">
        <f>INDEX($J$7:$N$7,VLOOKUP(R120,$B$4:$F$39,4))</f>
        <v>1603007</v>
      </c>
      <c r="Z120" s="18">
        <f>INT(INDEX(地狱道!$H$21:$H$24,VLOOKUP(卡牌!R120,卡牌!$B$4:$F$39,2))*地狱道!$Q$7)</f>
        <v>247</v>
      </c>
      <c r="AA120" s="14"/>
      <c r="AB120" s="14"/>
      <c r="AD120" s="14" t="str">
        <f>U120&amp;"#"&amp;V120&amp;"#"&amp;14&amp;"|"&amp;W120&amp;"#"&amp;X120&amp;"#"&amp;16&amp;"|"&amp;Y120&amp;"#"&amp;Z120&amp;"#"&amp;16</f>
        <v>1401002#184700#14|1603002#2457#16|1603007#247#16</v>
      </c>
    </row>
    <row r="121" spans="17:30" ht="16.5" x14ac:dyDescent="0.2">
      <c r="Q121" s="14" t="str">
        <f>S121&amp;INDEX(地狱道!$K$20:$K$27,卡牌!T121)&amp;"突破消耗"</f>
        <v>阎巧巧焦热突破消耗</v>
      </c>
      <c r="R121" s="14">
        <v>1101015</v>
      </c>
      <c r="S121" s="14" t="str">
        <f t="shared" si="18"/>
        <v>阎巧巧</v>
      </c>
      <c r="T121" s="14">
        <v>6</v>
      </c>
      <c r="U121" s="14">
        <v>1401002</v>
      </c>
      <c r="V121" s="18">
        <f>IF(T121=1,5000,INT(INDEX(地狱道!$M$4:$M$10,卡牌!T121-1)*INDEX(卡牌!$J$10:$J$13,VLOOKUP(卡牌!R121,卡牌!$B$4:$F$39,2,TRUE))/100)*100)</f>
        <v>315900</v>
      </c>
      <c r="W121" s="14">
        <v>1603003</v>
      </c>
      <c r="X121" s="18">
        <f>INT(地狱道!P$8*INDEX(地狱道!$H$21:$H$24,VLOOKUP(卡牌!R121,卡牌!$B$4:$C$39,2)))</f>
        <v>624</v>
      </c>
      <c r="Y121" s="18">
        <f>INDEX($J$7:$N$7,VLOOKUP(R121,$B$4:$F$39,4))</f>
        <v>1603007</v>
      </c>
      <c r="Z121" s="18">
        <f>INT(INDEX(地狱道!$H$21:$H$24,VLOOKUP(卡牌!R121,卡牌!$B$4:$F$39,2))*地狱道!$Q$8)</f>
        <v>577</v>
      </c>
      <c r="AA121" s="14"/>
      <c r="AB121" s="14"/>
      <c r="AD121" s="14" t="str">
        <f t="shared" ref="AD121:AD122" si="32">U121&amp;"#"&amp;V121&amp;"#"&amp;14&amp;"|"&amp;W121&amp;"#"&amp;X121&amp;"#"&amp;16&amp;"|"&amp;Y121&amp;"#"&amp;Z121&amp;"#"&amp;16</f>
        <v>1401002#315900#14|1603003#624#16|1603007#577#16</v>
      </c>
    </row>
    <row r="122" spans="17:30" ht="16.5" x14ac:dyDescent="0.2">
      <c r="Q122" s="14" t="str">
        <f>S122&amp;INDEX(地狱道!$K$20:$K$27,卡牌!T122)&amp;"突破消耗"</f>
        <v>阎巧巧大焦热突破消耗</v>
      </c>
      <c r="R122" s="14">
        <v>1101015</v>
      </c>
      <c r="S122" s="14" t="str">
        <f t="shared" si="18"/>
        <v>阎巧巧</v>
      </c>
      <c r="T122" s="14">
        <v>7</v>
      </c>
      <c r="U122" s="14">
        <v>1401002</v>
      </c>
      <c r="V122" s="18">
        <f>IF(T122=1,5000,INT(INDEX(地狱道!$M$4:$M$10,卡牌!T122-1)*INDEX(卡牌!$J$10:$J$13,VLOOKUP(卡牌!R122,卡牌!$B$4:$F$39,2,TRUE))/100)*100)</f>
        <v>496200</v>
      </c>
      <c r="W122" s="14">
        <v>1603003</v>
      </c>
      <c r="X122" s="18">
        <f>INT(地狱道!P$9*INDEX(地狱道!$H$21:$H$24,VLOOKUP(卡牌!R122,卡牌!$B$4:$C$39,2)))</f>
        <v>936</v>
      </c>
      <c r="Y122" s="18">
        <f>INDEX($J$8:$N$8,VLOOKUP(R122,$B$4:$F$39,4))</f>
        <v>1603008</v>
      </c>
      <c r="Z122" s="18">
        <f>INT(INDEX(地狱道!$H$21:$H$24,VLOOKUP(卡牌!R122,卡牌!$B$4:$F$39,2))*地狱道!$R$9)</f>
        <v>263</v>
      </c>
      <c r="AA122" s="14"/>
      <c r="AB122" s="14"/>
      <c r="AD122" s="14" t="str">
        <f t="shared" si="32"/>
        <v>1401002#496200#14|1603003#936#16|1603008#263#16</v>
      </c>
    </row>
    <row r="123" spans="17:30" ht="16.5" x14ac:dyDescent="0.2">
      <c r="Q123" s="14" t="str">
        <f>S123&amp;INDEX(地狱道!$K$20:$K$27,卡牌!T123)&amp;"突破消耗"</f>
        <v>阎巧巧无间突破消耗</v>
      </c>
      <c r="R123" s="14">
        <v>1101015</v>
      </c>
      <c r="S123" s="14" t="str">
        <f t="shared" si="18"/>
        <v>阎巧巧</v>
      </c>
      <c r="T123" s="14">
        <v>8</v>
      </c>
      <c r="U123" s="14">
        <v>1401002</v>
      </c>
      <c r="V123" s="18">
        <f>IF(T123=1,5000,INT(INDEX(地狱道!$M$4:$M$10,卡牌!T123-1)*INDEX(卡牌!$J$10:$J$13,VLOOKUP(卡牌!R123,卡牌!$B$4:$F$39,2,TRUE))/100)*100)</f>
        <v>732900</v>
      </c>
      <c r="W123" s="14">
        <v>1603003</v>
      </c>
      <c r="X123" s="18">
        <f>INT(地狱道!P$10*INDEX(地狱道!$H$21:$H$24,VLOOKUP(卡牌!R123,卡牌!$B$4:$C$39,2)))</f>
        <v>1560</v>
      </c>
      <c r="Y123" s="18">
        <f>INDEX($J$8:$N$8,VLOOKUP(R123,$B$4:$F$39,4))</f>
        <v>1603008</v>
      </c>
      <c r="Z123" s="18">
        <f>INT(INDEX(地狱道!$H$21:$H$24,VLOOKUP(卡牌!R123,卡牌!$B$4:$F$39,2))*地狱道!$R$10)</f>
        <v>614</v>
      </c>
      <c r="AA123" s="18">
        <f>VLOOKUP(R123,$B$4:$G$39,6)</f>
        <v>1603017</v>
      </c>
      <c r="AB123" s="18">
        <f>INT(INDEX(地狱道!$H$21:$H$24,VLOOKUP(卡牌!R123,卡牌!$B$4:$F$39,2))*地狱道!$S$10)</f>
        <v>205</v>
      </c>
      <c r="AD123" s="14" t="str">
        <f>U123&amp;"#"&amp;V123&amp;"#"&amp;14&amp;"|"&amp;W123&amp;"#"&amp;X123&amp;"#"&amp;16&amp;"|"&amp;Y123&amp;"#"&amp;Z123&amp;"#"&amp;16&amp;"|"&amp;AA123&amp;"#"&amp;AB123&amp;"#"&amp;16</f>
        <v>1401002#732900#14|1603003#1560#16|1603008#614#16|1603017#205#16</v>
      </c>
    </row>
    <row r="124" spans="17:30" ht="16.5" x14ac:dyDescent="0.2">
      <c r="Q124" s="14" t="str">
        <f>S124&amp;INDEX(地狱道!$K$20:$K$27,卡牌!T124)&amp;"突破消耗"</f>
        <v>关羽等活突破消耗</v>
      </c>
      <c r="R124" s="14">
        <v>1102001</v>
      </c>
      <c r="S124" s="14" t="str">
        <f t="shared" si="18"/>
        <v>关羽</v>
      </c>
      <c r="T124" s="14">
        <v>1</v>
      </c>
      <c r="U124" s="14">
        <v>1401002</v>
      </c>
      <c r="V124" s="18">
        <f>IF(T124=1,5000,INT(INDEX(地狱道!$M$4:$M$10,卡牌!T124-1)*INDEX(卡牌!$J$10:$J$13,VLOOKUP(卡牌!R124,卡牌!$B$4:$F$39,2,TRUE))/100)*100)</f>
        <v>5000</v>
      </c>
      <c r="W124" s="14"/>
      <c r="X124" s="14"/>
      <c r="Y124" s="14"/>
      <c r="Z124" s="14"/>
      <c r="AA124" s="14"/>
      <c r="AB124" s="14"/>
      <c r="AD124" s="14" t="str">
        <f>U124&amp;"#"&amp;V124&amp;"#"&amp;14</f>
        <v>1401002#5000#14</v>
      </c>
    </row>
    <row r="125" spans="17:30" ht="16.5" x14ac:dyDescent="0.2">
      <c r="Q125" s="14" t="str">
        <f>S125&amp;INDEX(地狱道!$K$20:$K$27,卡牌!T125)&amp;"突破消耗"</f>
        <v>关羽黑绳突破消耗</v>
      </c>
      <c r="R125" s="14">
        <v>1102001</v>
      </c>
      <c r="S125" s="14" t="str">
        <f t="shared" si="18"/>
        <v>关羽</v>
      </c>
      <c r="T125" s="14">
        <v>2</v>
      </c>
      <c r="U125" s="14">
        <v>1401002</v>
      </c>
      <c r="V125" s="18">
        <f>IF(T125=1,5000,INT(INDEX(地狱道!$M$4:$M$10,卡牌!T125-1)*INDEX(卡牌!$J$10:$J$13,VLOOKUP(卡牌!R125,卡牌!$B$4:$F$39,2,TRUE))/100)*100)</f>
        <v>8700</v>
      </c>
      <c r="W125" s="14">
        <v>1603004</v>
      </c>
      <c r="X125" s="18">
        <f>INT(地狱道!N$4*INDEX(地狱道!$H$21:$H$24,VLOOKUP(卡牌!R125,卡牌!$B$4:$C$39,2)))</f>
        <v>814</v>
      </c>
      <c r="Y125" s="14"/>
      <c r="Z125" s="14"/>
      <c r="AA125" s="14"/>
      <c r="AB125" s="14"/>
      <c r="AD125" s="14" t="str">
        <f>U125&amp;"#"&amp;V125&amp;"#"&amp;14&amp;"|"&amp;W125&amp;"#"&amp;X125&amp;"#"&amp;16</f>
        <v>1401002#8700#14|1603004#814#16</v>
      </c>
    </row>
    <row r="126" spans="17:30" ht="16.5" x14ac:dyDescent="0.2">
      <c r="Q126" s="14" t="str">
        <f>S126&amp;INDEX(地狱道!$K$20:$K$27,卡牌!T126)&amp;"突破消耗"</f>
        <v>关羽众合突破消耗</v>
      </c>
      <c r="R126" s="14">
        <v>1102001</v>
      </c>
      <c r="S126" s="14" t="str">
        <f t="shared" si="18"/>
        <v>关羽</v>
      </c>
      <c r="T126" s="14">
        <v>3</v>
      </c>
      <c r="U126" s="14">
        <v>1401002</v>
      </c>
      <c r="V126" s="18">
        <f>IF(T126=1,5000,INT(INDEX(地狱道!$M$4:$M$10,卡牌!T126-1)*INDEX(卡牌!$J$10:$J$13,VLOOKUP(卡牌!R126,卡牌!$B$4:$F$39,2,TRUE))/100)*100)</f>
        <v>58400</v>
      </c>
      <c r="W126" s="14">
        <v>1603004</v>
      </c>
      <c r="X126" s="18">
        <f>INT(地狱道!N$5*INDEX(地狱道!$H$21:$H$24,VLOOKUP(卡牌!R126,卡牌!$B$4:$C$39,2)))</f>
        <v>1899</v>
      </c>
      <c r="Y126" s="14"/>
      <c r="Z126" s="14"/>
      <c r="AA126" s="14"/>
      <c r="AB126" s="14"/>
      <c r="AD126" s="14" t="str">
        <f t="shared" ref="AD126:AD127" si="33">U126&amp;"#"&amp;V126&amp;"#"&amp;14&amp;"|"&amp;W126&amp;"#"&amp;X126&amp;"#"&amp;16</f>
        <v>1401002#58400#14|1603004#1899#16</v>
      </c>
    </row>
    <row r="127" spans="17:30" ht="16.5" x14ac:dyDescent="0.2">
      <c r="Q127" s="14" t="str">
        <f>S127&amp;INDEX(地狱道!$K$20:$K$27,卡牌!T127)&amp;"突破消耗"</f>
        <v>关羽叫唤突破消耗</v>
      </c>
      <c r="R127" s="14">
        <v>1102001</v>
      </c>
      <c r="S127" s="14" t="str">
        <f t="shared" si="18"/>
        <v>关羽</v>
      </c>
      <c r="T127" s="14">
        <v>4</v>
      </c>
      <c r="U127" s="14">
        <v>1401002</v>
      </c>
      <c r="V127" s="18">
        <f>IF(T127=1,5000,INT(INDEX(地狱道!$M$4:$M$10,卡牌!T127-1)*INDEX(卡牌!$J$10:$J$13,VLOOKUP(卡牌!R127,卡牌!$B$4:$F$39,2,TRUE))/100)*100)</f>
        <v>142300</v>
      </c>
      <c r="W127" s="14">
        <v>1603005</v>
      </c>
      <c r="X127" s="18">
        <f>INT(地狱道!O$6*INDEX(地狱道!$H$21:$H$24,VLOOKUP(卡牌!R127,卡牌!$B$4:$C$39,2)))</f>
        <v>1895</v>
      </c>
      <c r="Y127" s="14"/>
      <c r="Z127" s="14"/>
      <c r="AA127" s="14"/>
      <c r="AB127" s="14"/>
      <c r="AD127" s="14" t="str">
        <f t="shared" si="33"/>
        <v>1401002#142300#14|1603005#1895#16</v>
      </c>
    </row>
    <row r="128" spans="17:30" ht="16.5" x14ac:dyDescent="0.2">
      <c r="Q128" s="14" t="str">
        <f>S128&amp;INDEX(地狱道!$K$20:$K$27,卡牌!T128)&amp;"突破消耗"</f>
        <v>关羽大叫唤突破消耗</v>
      </c>
      <c r="R128" s="14">
        <v>1102001</v>
      </c>
      <c r="S128" s="14" t="str">
        <f t="shared" si="18"/>
        <v>关羽</v>
      </c>
      <c r="T128" s="14">
        <v>5</v>
      </c>
      <c r="U128" s="14">
        <v>1401002</v>
      </c>
      <c r="V128" s="18">
        <f>IF(T128=1,5000,INT(INDEX(地狱道!$M$4:$M$10,卡牌!T128-1)*INDEX(卡牌!$J$10:$J$13,VLOOKUP(卡牌!R128,卡牌!$B$4:$F$39,2,TRUE))/100)*100)</f>
        <v>277100</v>
      </c>
      <c r="W128" s="14">
        <v>1603005</v>
      </c>
      <c r="X128" s="18">
        <f>INT(地狱道!O$7*INDEX(地狱道!$H$21:$H$24,VLOOKUP(卡牌!R128,卡牌!$B$4:$C$39,2)))</f>
        <v>4422</v>
      </c>
      <c r="Y128" s="18">
        <f>INDEX($J$7:$N$7,VLOOKUP(R128,$B$4:$F$39,4))</f>
        <v>1603015</v>
      </c>
      <c r="Z128" s="18">
        <f>INT(INDEX(地狱道!$H$21:$H$24,VLOOKUP(卡牌!R128,卡牌!$B$4:$F$39,2))*地狱道!$Q$7)</f>
        <v>445</v>
      </c>
      <c r="AA128" s="14"/>
      <c r="AB128" s="14"/>
      <c r="AD128" s="14" t="str">
        <f>U128&amp;"#"&amp;V128&amp;"#"&amp;14&amp;"|"&amp;W128&amp;"#"&amp;X128&amp;"#"&amp;16&amp;"|"&amp;Y128&amp;"#"&amp;Z128&amp;"#"&amp;16</f>
        <v>1401002#277100#14|1603005#4422#16|1603015#445#16</v>
      </c>
    </row>
    <row r="129" spans="17:30" ht="16.5" x14ac:dyDescent="0.2">
      <c r="Q129" s="14" t="str">
        <f>S129&amp;INDEX(地狱道!$K$20:$K$27,卡牌!T129)&amp;"突破消耗"</f>
        <v>关羽焦热突破消耗</v>
      </c>
      <c r="R129" s="14">
        <v>1102001</v>
      </c>
      <c r="S129" s="14" t="str">
        <f t="shared" si="18"/>
        <v>关羽</v>
      </c>
      <c r="T129" s="14">
        <v>6</v>
      </c>
      <c r="U129" s="14">
        <v>1401002</v>
      </c>
      <c r="V129" s="18">
        <f>IF(T129=1,5000,INT(INDEX(地狱道!$M$4:$M$10,卡牌!T129-1)*INDEX(卡牌!$J$10:$J$13,VLOOKUP(卡牌!R129,卡牌!$B$4:$F$39,2,TRUE))/100)*100)</f>
        <v>473900</v>
      </c>
      <c r="W129" s="14">
        <v>1603006</v>
      </c>
      <c r="X129" s="18">
        <f>INT(地狱道!P$8*INDEX(地狱道!$H$21:$H$24,VLOOKUP(卡牌!R129,卡牌!$B$4:$C$39,2)))</f>
        <v>1123</v>
      </c>
      <c r="Y129" s="18">
        <f>INDEX($J$7:$N$7,VLOOKUP(R129,$B$4:$F$39,4))</f>
        <v>1603015</v>
      </c>
      <c r="Z129" s="18">
        <f>INT(INDEX(地狱道!$H$21:$H$24,VLOOKUP(卡牌!R129,卡牌!$B$4:$F$39,2))*地狱道!$Q$8)</f>
        <v>1039</v>
      </c>
      <c r="AA129" s="14"/>
      <c r="AB129" s="14"/>
      <c r="AD129" s="14" t="str">
        <f t="shared" ref="AD129:AD130" si="34">U129&amp;"#"&amp;V129&amp;"#"&amp;14&amp;"|"&amp;W129&amp;"#"&amp;X129&amp;"#"&amp;16&amp;"|"&amp;Y129&amp;"#"&amp;Z129&amp;"#"&amp;16</f>
        <v>1401002#473900#14|1603006#1123#16|1603015#1039#16</v>
      </c>
    </row>
    <row r="130" spans="17:30" ht="16.5" x14ac:dyDescent="0.2">
      <c r="Q130" s="14" t="str">
        <f>S130&amp;INDEX(地狱道!$K$20:$K$27,卡牌!T130)&amp;"突破消耗"</f>
        <v>关羽大焦热突破消耗</v>
      </c>
      <c r="R130" s="14">
        <v>1102001</v>
      </c>
      <c r="S130" s="14" t="str">
        <f t="shared" si="18"/>
        <v>关羽</v>
      </c>
      <c r="T130" s="14">
        <v>7</v>
      </c>
      <c r="U130" s="14">
        <v>1401002</v>
      </c>
      <c r="V130" s="18">
        <f>IF(T130=1,5000,INT(INDEX(地狱道!$M$4:$M$10,卡牌!T130-1)*INDEX(卡牌!$J$10:$J$13,VLOOKUP(卡牌!R130,卡牌!$B$4:$F$39,2,TRUE))/100)*100)</f>
        <v>744300</v>
      </c>
      <c r="W130" s="14">
        <v>1603006</v>
      </c>
      <c r="X130" s="18">
        <f>INT(地狱道!P$9*INDEX(地狱道!$H$21:$H$24,VLOOKUP(卡牌!R130,卡牌!$B$4:$C$39,2)))</f>
        <v>1684</v>
      </c>
      <c r="Y130" s="18">
        <f>INDEX($J$8:$N$8,VLOOKUP(R130,$B$4:$F$39,4))</f>
        <v>1603016</v>
      </c>
      <c r="Z130" s="18">
        <f>INT(INDEX(地狱道!$H$21:$H$24,VLOOKUP(卡牌!R130,卡牌!$B$4:$F$39,2))*地狱道!$R$9)</f>
        <v>473</v>
      </c>
      <c r="AA130" s="14"/>
      <c r="AB130" s="14"/>
      <c r="AD130" s="14" t="str">
        <f t="shared" si="34"/>
        <v>1401002#744300#14|1603006#1684#16|1603016#473#16</v>
      </c>
    </row>
    <row r="131" spans="17:30" ht="16.5" x14ac:dyDescent="0.2">
      <c r="Q131" s="14" t="str">
        <f>S131&amp;INDEX(地狱道!$K$20:$K$27,卡牌!T131)&amp;"突破消耗"</f>
        <v>关羽无间突破消耗</v>
      </c>
      <c r="R131" s="14">
        <v>1102001</v>
      </c>
      <c r="S131" s="14" t="str">
        <f t="shared" si="18"/>
        <v>关羽</v>
      </c>
      <c r="T131" s="14">
        <v>8</v>
      </c>
      <c r="U131" s="14">
        <v>1401002</v>
      </c>
      <c r="V131" s="18">
        <f>IF(T131=1,5000,INT(INDEX(地狱道!$M$4:$M$10,卡牌!T131-1)*INDEX(卡牌!$J$10:$J$13,VLOOKUP(卡牌!R131,卡牌!$B$4:$F$39,2,TRUE))/100)*100)</f>
        <v>1099400</v>
      </c>
      <c r="W131" s="14">
        <v>1603006</v>
      </c>
      <c r="X131" s="18">
        <f>INT(地狱道!P$10*INDEX(地狱道!$H$21:$H$24,VLOOKUP(卡牌!R131,卡牌!$B$4:$C$39,2)))</f>
        <v>2808</v>
      </c>
      <c r="Y131" s="18">
        <f>INDEX($J$8:$N$8,VLOOKUP(R131,$B$4:$F$39,4))</f>
        <v>1603016</v>
      </c>
      <c r="Z131" s="18">
        <f>INT(INDEX(地狱道!$H$21:$H$24,VLOOKUP(卡牌!R131,卡牌!$B$4:$F$39,2))*地狱道!$R$10)</f>
        <v>1105</v>
      </c>
      <c r="AA131" s="18">
        <f>VLOOKUP(R131,$B$4:$G$39,6)</f>
        <v>1603019</v>
      </c>
      <c r="AB131" s="18">
        <f>INT(INDEX(地狱道!$H$21:$H$24,VLOOKUP(卡牌!R131,卡牌!$B$4:$F$39,2))*地狱道!$S$10)</f>
        <v>369</v>
      </c>
      <c r="AD131" s="14" t="str">
        <f>U131&amp;"#"&amp;V131&amp;"#"&amp;14&amp;"|"&amp;W131&amp;"#"&amp;X131&amp;"#"&amp;16&amp;"|"&amp;Y131&amp;"#"&amp;Z131&amp;"#"&amp;16&amp;"|"&amp;AA131&amp;"#"&amp;AB131&amp;"#"&amp;16</f>
        <v>1401002#1099400#14|1603006#2808#16|1603016#1105#16|1603019#369#16</v>
      </c>
    </row>
    <row r="132" spans="17:30" ht="16.5" x14ac:dyDescent="0.2">
      <c r="Q132" s="14" t="str">
        <f>S132&amp;INDEX(地狱道!$K$20:$K$27,卡牌!T132)&amp;"突破消耗"</f>
        <v>许褚等活突破消耗</v>
      </c>
      <c r="R132" s="14">
        <v>1102002</v>
      </c>
      <c r="S132" s="14" t="str">
        <f t="shared" si="18"/>
        <v>许褚</v>
      </c>
      <c r="T132" s="14">
        <v>1</v>
      </c>
      <c r="U132" s="14">
        <v>1401002</v>
      </c>
      <c r="V132" s="18">
        <f>IF(T132=1,5000,INT(INDEX(地狱道!$M$4:$M$10,卡牌!T132-1)*INDEX(卡牌!$J$10:$J$13,VLOOKUP(卡牌!R132,卡牌!$B$4:$F$39,2,TRUE))/100)*100)</f>
        <v>5000</v>
      </c>
      <c r="W132" s="14"/>
      <c r="X132" s="14"/>
      <c r="Y132" s="14"/>
      <c r="Z132" s="14"/>
      <c r="AA132" s="14"/>
      <c r="AB132" s="14"/>
      <c r="AD132" s="14" t="str">
        <f>U132&amp;"#"&amp;V132&amp;"#"&amp;14</f>
        <v>1401002#5000#14</v>
      </c>
    </row>
    <row r="133" spans="17:30" ht="16.5" x14ac:dyDescent="0.2">
      <c r="Q133" s="14" t="str">
        <f>S133&amp;INDEX(地狱道!$K$20:$K$27,卡牌!T133)&amp;"突破消耗"</f>
        <v>许褚黑绳突破消耗</v>
      </c>
      <c r="R133" s="14">
        <v>1102002</v>
      </c>
      <c r="S133" s="14" t="str">
        <f t="shared" ref="S133:S196" si="35">INDEX($A$4:$A$39,MATCH(R133,$B$4:$B$39,0))</f>
        <v>许褚</v>
      </c>
      <c r="T133" s="14">
        <v>2</v>
      </c>
      <c r="U133" s="14">
        <v>1401002</v>
      </c>
      <c r="V133" s="18">
        <f>IF(T133=1,5000,INT(INDEX(地狱道!$M$4:$M$10,卡牌!T133-1)*INDEX(卡牌!$J$10:$J$13,VLOOKUP(卡牌!R133,卡牌!$B$4:$F$39,2,TRUE))/100)*100)</f>
        <v>6900</v>
      </c>
      <c r="W133" s="14">
        <v>1603004</v>
      </c>
      <c r="X133" s="18">
        <f>INT(地狱道!N$4*INDEX(地狱道!$H$21:$H$24,VLOOKUP(卡牌!R133,卡牌!$B$4:$C$39,2)))</f>
        <v>603</v>
      </c>
      <c r="Y133" s="14"/>
      <c r="Z133" s="14"/>
      <c r="AA133" s="14"/>
      <c r="AB133" s="14"/>
      <c r="AD133" s="14" t="str">
        <f>U133&amp;"#"&amp;V133&amp;"#"&amp;14&amp;"|"&amp;W133&amp;"#"&amp;X133&amp;"#"&amp;16</f>
        <v>1401002#6900#14|1603004#603#16</v>
      </c>
    </row>
    <row r="134" spans="17:30" ht="16.5" x14ac:dyDescent="0.2">
      <c r="Q134" s="14" t="str">
        <f>S134&amp;INDEX(地狱道!$K$20:$K$27,卡牌!T134)&amp;"突破消耗"</f>
        <v>许褚众合突破消耗</v>
      </c>
      <c r="R134" s="14">
        <v>1102002</v>
      </c>
      <c r="S134" s="14" t="str">
        <f t="shared" si="35"/>
        <v>许褚</v>
      </c>
      <c r="T134" s="14">
        <v>3</v>
      </c>
      <c r="U134" s="14">
        <v>1401002</v>
      </c>
      <c r="V134" s="18">
        <f>IF(T134=1,5000,INT(INDEX(地狱道!$M$4:$M$10,卡牌!T134-1)*INDEX(卡牌!$J$10:$J$13,VLOOKUP(卡牌!R134,卡牌!$B$4:$F$39,2,TRUE))/100)*100)</f>
        <v>46700</v>
      </c>
      <c r="W134" s="14">
        <v>1603004</v>
      </c>
      <c r="X134" s="18">
        <f>INT(地狱道!N$5*INDEX(地狱道!$H$21:$H$24,VLOOKUP(卡牌!R134,卡牌!$B$4:$C$39,2)))</f>
        <v>1407</v>
      </c>
      <c r="Y134" s="14"/>
      <c r="Z134" s="14"/>
      <c r="AA134" s="14"/>
      <c r="AB134" s="14"/>
      <c r="AD134" s="14" t="str">
        <f t="shared" ref="AD134:AD135" si="36">U134&amp;"#"&amp;V134&amp;"#"&amp;14&amp;"|"&amp;W134&amp;"#"&amp;X134&amp;"#"&amp;16</f>
        <v>1401002#46700#14|1603004#1407#16</v>
      </c>
    </row>
    <row r="135" spans="17:30" ht="16.5" x14ac:dyDescent="0.2">
      <c r="Q135" s="14" t="str">
        <f>S135&amp;INDEX(地狱道!$K$20:$K$27,卡牌!T135)&amp;"突破消耗"</f>
        <v>许褚叫唤突破消耗</v>
      </c>
      <c r="R135" s="14">
        <v>1102002</v>
      </c>
      <c r="S135" s="14" t="str">
        <f t="shared" si="35"/>
        <v>许褚</v>
      </c>
      <c r="T135" s="14">
        <v>4</v>
      </c>
      <c r="U135" s="14">
        <v>1401002</v>
      </c>
      <c r="V135" s="18">
        <f>IF(T135=1,5000,INT(INDEX(地狱道!$M$4:$M$10,卡牌!T135-1)*INDEX(卡牌!$J$10:$J$13,VLOOKUP(卡牌!R135,卡牌!$B$4:$F$39,2,TRUE))/100)*100)</f>
        <v>113900</v>
      </c>
      <c r="W135" s="14">
        <v>1603005</v>
      </c>
      <c r="X135" s="18">
        <f>INT(地狱道!O$6*INDEX(地狱道!$H$21:$H$24,VLOOKUP(卡牌!R135,卡牌!$B$4:$C$39,2)))</f>
        <v>1404</v>
      </c>
      <c r="Y135" s="14"/>
      <c r="Z135" s="14"/>
      <c r="AA135" s="14"/>
      <c r="AB135" s="14"/>
      <c r="AD135" s="14" t="str">
        <f t="shared" si="36"/>
        <v>1401002#113900#14|1603005#1404#16</v>
      </c>
    </row>
    <row r="136" spans="17:30" ht="16.5" x14ac:dyDescent="0.2">
      <c r="Q136" s="14" t="str">
        <f>S136&amp;INDEX(地狱道!$K$20:$K$27,卡牌!T136)&amp;"突破消耗"</f>
        <v>许褚大叫唤突破消耗</v>
      </c>
      <c r="R136" s="14">
        <v>1102002</v>
      </c>
      <c r="S136" s="14" t="str">
        <f t="shared" si="35"/>
        <v>许褚</v>
      </c>
      <c r="T136" s="14">
        <v>5</v>
      </c>
      <c r="U136" s="14">
        <v>1401002</v>
      </c>
      <c r="V136" s="18">
        <f>IF(T136=1,5000,INT(INDEX(地狱道!$M$4:$M$10,卡牌!T136-1)*INDEX(卡牌!$J$10:$J$13,VLOOKUP(卡牌!R136,卡牌!$B$4:$F$39,2,TRUE))/100)*100)</f>
        <v>221600</v>
      </c>
      <c r="W136" s="14">
        <v>1603005</v>
      </c>
      <c r="X136" s="18">
        <f>INT(地狱道!O$7*INDEX(地狱道!$H$21:$H$24,VLOOKUP(卡牌!R136,卡牌!$B$4:$C$39,2)))</f>
        <v>3276</v>
      </c>
      <c r="Y136" s="18">
        <f>INDEX($J$7:$N$7,VLOOKUP(R136,$B$4:$F$39,4))</f>
        <v>1603009</v>
      </c>
      <c r="Z136" s="18">
        <f>INT(INDEX(地狱道!$H$21:$H$24,VLOOKUP(卡牌!R136,卡牌!$B$4:$F$39,2))*地狱道!$Q$7)</f>
        <v>330</v>
      </c>
      <c r="AA136" s="14"/>
      <c r="AB136" s="14"/>
      <c r="AD136" s="14" t="str">
        <f>U136&amp;"#"&amp;V136&amp;"#"&amp;14&amp;"|"&amp;W136&amp;"#"&amp;X136&amp;"#"&amp;16&amp;"|"&amp;Y136&amp;"#"&amp;Z136&amp;"#"&amp;16</f>
        <v>1401002#221600#14|1603005#3276#16|1603009#330#16</v>
      </c>
    </row>
    <row r="137" spans="17:30" ht="16.5" x14ac:dyDescent="0.2">
      <c r="Q137" s="14" t="str">
        <f>S137&amp;INDEX(地狱道!$K$20:$K$27,卡牌!T137)&amp;"突破消耗"</f>
        <v>许褚焦热突破消耗</v>
      </c>
      <c r="R137" s="14">
        <v>1102002</v>
      </c>
      <c r="S137" s="14" t="str">
        <f t="shared" si="35"/>
        <v>许褚</v>
      </c>
      <c r="T137" s="14">
        <v>6</v>
      </c>
      <c r="U137" s="14">
        <v>1401002</v>
      </c>
      <c r="V137" s="18">
        <f>IF(T137=1,5000,INT(INDEX(地狱道!$M$4:$M$10,卡牌!T137-1)*INDEX(卡牌!$J$10:$J$13,VLOOKUP(卡牌!R137,卡牌!$B$4:$F$39,2,TRUE))/100)*100)</f>
        <v>379100</v>
      </c>
      <c r="W137" s="14">
        <v>1603006</v>
      </c>
      <c r="X137" s="18">
        <f>INT(地狱道!P$8*INDEX(地狱道!$H$21:$H$24,VLOOKUP(卡牌!R137,卡牌!$B$4:$C$39,2)))</f>
        <v>832</v>
      </c>
      <c r="Y137" s="18">
        <f>INDEX($J$7:$N$7,VLOOKUP(R137,$B$4:$F$39,4))</f>
        <v>1603009</v>
      </c>
      <c r="Z137" s="18">
        <f>INT(INDEX(地狱道!$H$21:$H$24,VLOOKUP(卡牌!R137,卡牌!$B$4:$F$39,2))*地狱道!$Q$8)</f>
        <v>770</v>
      </c>
      <c r="AA137" s="14"/>
      <c r="AB137" s="14"/>
      <c r="AD137" s="14" t="str">
        <f t="shared" ref="AD137:AD138" si="37">U137&amp;"#"&amp;V137&amp;"#"&amp;14&amp;"|"&amp;W137&amp;"#"&amp;X137&amp;"#"&amp;16&amp;"|"&amp;Y137&amp;"#"&amp;Z137&amp;"#"&amp;16</f>
        <v>1401002#379100#14|1603006#832#16|1603009#770#16</v>
      </c>
    </row>
    <row r="138" spans="17:30" ht="16.5" x14ac:dyDescent="0.2">
      <c r="Q138" s="14" t="str">
        <f>S138&amp;INDEX(地狱道!$K$20:$K$27,卡牌!T138)&amp;"突破消耗"</f>
        <v>许褚大焦热突破消耗</v>
      </c>
      <c r="R138" s="14">
        <v>1102002</v>
      </c>
      <c r="S138" s="14" t="str">
        <f t="shared" si="35"/>
        <v>许褚</v>
      </c>
      <c r="T138" s="14">
        <v>7</v>
      </c>
      <c r="U138" s="14">
        <v>1401002</v>
      </c>
      <c r="V138" s="18">
        <f>IF(T138=1,5000,INT(INDEX(地狱道!$M$4:$M$10,卡牌!T138-1)*INDEX(卡牌!$J$10:$J$13,VLOOKUP(卡牌!R138,卡牌!$B$4:$F$39,2,TRUE))/100)*100)</f>
        <v>595400</v>
      </c>
      <c r="W138" s="14">
        <v>1603006</v>
      </c>
      <c r="X138" s="18">
        <f>INT(地狱道!P$9*INDEX(地狱道!$H$21:$H$24,VLOOKUP(卡牌!R138,卡牌!$B$4:$C$39,2)))</f>
        <v>1248</v>
      </c>
      <c r="Y138" s="18">
        <f>INDEX($J$8:$N$8,VLOOKUP(R138,$B$4:$F$39,4))</f>
        <v>1603010</v>
      </c>
      <c r="Z138" s="18">
        <f>INT(INDEX(地狱道!$H$21:$H$24,VLOOKUP(卡牌!R138,卡牌!$B$4:$F$39,2))*地狱道!$R$9)</f>
        <v>351</v>
      </c>
      <c r="AA138" s="14"/>
      <c r="AB138" s="14"/>
      <c r="AD138" s="14" t="str">
        <f t="shared" si="37"/>
        <v>1401002#595400#14|1603006#1248#16|1603010#351#16</v>
      </c>
    </row>
    <row r="139" spans="17:30" ht="16.5" x14ac:dyDescent="0.2">
      <c r="Q139" s="14" t="str">
        <f>S139&amp;INDEX(地狱道!$K$20:$K$27,卡牌!T139)&amp;"突破消耗"</f>
        <v>许褚无间突破消耗</v>
      </c>
      <c r="R139" s="14">
        <v>1102002</v>
      </c>
      <c r="S139" s="14" t="str">
        <f t="shared" si="35"/>
        <v>许褚</v>
      </c>
      <c r="T139" s="14">
        <v>8</v>
      </c>
      <c r="U139" s="14">
        <v>1401002</v>
      </c>
      <c r="V139" s="18">
        <f>IF(T139=1,5000,INT(INDEX(地狱道!$M$4:$M$10,卡牌!T139-1)*INDEX(卡牌!$J$10:$J$13,VLOOKUP(卡牌!R139,卡牌!$B$4:$F$39,2,TRUE))/100)*100)</f>
        <v>879500</v>
      </c>
      <c r="W139" s="14">
        <v>1603006</v>
      </c>
      <c r="X139" s="18">
        <f>INT(地狱道!P$10*INDEX(地狱道!$H$21:$H$24,VLOOKUP(卡牌!R139,卡牌!$B$4:$C$39,2)))</f>
        <v>2080</v>
      </c>
      <c r="Y139" s="18">
        <f>INDEX($J$8:$N$8,VLOOKUP(R139,$B$4:$F$39,4))</f>
        <v>1603010</v>
      </c>
      <c r="Z139" s="18">
        <f>INT(INDEX(地狱道!$H$21:$H$24,VLOOKUP(卡牌!R139,卡牌!$B$4:$F$39,2))*地狱道!$R$10)</f>
        <v>819</v>
      </c>
      <c r="AA139" s="18">
        <f>VLOOKUP(R139,$B$4:$G$39,6)</f>
        <v>1603019</v>
      </c>
      <c r="AB139" s="18">
        <f>INT(INDEX(地狱道!$H$21:$H$24,VLOOKUP(卡牌!R139,卡牌!$B$4:$F$39,2))*地狱道!$S$10)</f>
        <v>274</v>
      </c>
      <c r="AD139" s="14" t="str">
        <f>U139&amp;"#"&amp;V139&amp;"#"&amp;14&amp;"|"&amp;W139&amp;"#"&amp;X139&amp;"#"&amp;16&amp;"|"&amp;Y139&amp;"#"&amp;Z139&amp;"#"&amp;16&amp;"|"&amp;AA139&amp;"#"&amp;AB139&amp;"#"&amp;16</f>
        <v>1401002#879500#14|1603006#2080#16|1603010#819#16|1603019#274#16</v>
      </c>
    </row>
    <row r="140" spans="17:30" ht="16.5" x14ac:dyDescent="0.2">
      <c r="Q140" s="14" t="str">
        <f>S140&amp;INDEX(地狱道!$K$20:$K$27,卡牌!T140)&amp;"突破消耗"</f>
        <v>典韦等活突破消耗</v>
      </c>
      <c r="R140" s="14">
        <v>1102003</v>
      </c>
      <c r="S140" s="14" t="str">
        <f t="shared" si="35"/>
        <v>典韦</v>
      </c>
      <c r="T140" s="14">
        <v>1</v>
      </c>
      <c r="U140" s="14">
        <v>1401002</v>
      </c>
      <c r="V140" s="18">
        <f>IF(T140=1,5000,INT(INDEX(地狱道!$M$4:$M$10,卡牌!T140-1)*INDEX(卡牌!$J$10:$J$13,VLOOKUP(卡牌!R140,卡牌!$B$4:$F$39,2,TRUE))/100)*100)</f>
        <v>5000</v>
      </c>
      <c r="W140" s="14"/>
      <c r="X140" s="14"/>
      <c r="Y140" s="14"/>
      <c r="Z140" s="14"/>
      <c r="AA140" s="14"/>
      <c r="AB140" s="14"/>
      <c r="AD140" s="14" t="str">
        <f>U140&amp;"#"&amp;V140&amp;"#"&amp;14</f>
        <v>1401002#5000#14</v>
      </c>
    </row>
    <row r="141" spans="17:30" ht="16.5" x14ac:dyDescent="0.2">
      <c r="Q141" s="14" t="str">
        <f>S141&amp;INDEX(地狱道!$K$20:$K$27,卡牌!T141)&amp;"突破消耗"</f>
        <v>典韦黑绳突破消耗</v>
      </c>
      <c r="R141" s="14">
        <v>1102003</v>
      </c>
      <c r="S141" s="14" t="str">
        <f t="shared" si="35"/>
        <v>典韦</v>
      </c>
      <c r="T141" s="14">
        <v>2</v>
      </c>
      <c r="U141" s="14">
        <v>1401002</v>
      </c>
      <c r="V141" s="18">
        <f>IF(T141=1,5000,INT(INDEX(地狱道!$M$4:$M$10,卡牌!T141-1)*INDEX(卡牌!$J$10:$J$13,VLOOKUP(卡牌!R141,卡牌!$B$4:$F$39,2,TRUE))/100)*100)</f>
        <v>6900</v>
      </c>
      <c r="W141" s="14">
        <v>1603004</v>
      </c>
      <c r="X141" s="18">
        <f>INT(地狱道!N$4*INDEX(地狱道!$H$21:$H$24,VLOOKUP(卡牌!R141,卡牌!$B$4:$C$39,2)))</f>
        <v>603</v>
      </c>
      <c r="Y141" s="14"/>
      <c r="Z141" s="14"/>
      <c r="AA141" s="14"/>
      <c r="AB141" s="14"/>
      <c r="AD141" s="14" t="str">
        <f>U141&amp;"#"&amp;V141&amp;"#"&amp;14&amp;"|"&amp;W141&amp;"#"&amp;X141&amp;"#"&amp;16</f>
        <v>1401002#6900#14|1603004#603#16</v>
      </c>
    </row>
    <row r="142" spans="17:30" ht="16.5" x14ac:dyDescent="0.2">
      <c r="Q142" s="14" t="str">
        <f>S142&amp;INDEX(地狱道!$K$20:$K$27,卡牌!T142)&amp;"突破消耗"</f>
        <v>典韦众合突破消耗</v>
      </c>
      <c r="R142" s="14">
        <v>1102003</v>
      </c>
      <c r="S142" s="14" t="str">
        <f t="shared" si="35"/>
        <v>典韦</v>
      </c>
      <c r="T142" s="14">
        <v>3</v>
      </c>
      <c r="U142" s="14">
        <v>1401002</v>
      </c>
      <c r="V142" s="18">
        <f>IF(T142=1,5000,INT(INDEX(地狱道!$M$4:$M$10,卡牌!T142-1)*INDEX(卡牌!$J$10:$J$13,VLOOKUP(卡牌!R142,卡牌!$B$4:$F$39,2,TRUE))/100)*100)</f>
        <v>46700</v>
      </c>
      <c r="W142" s="14">
        <v>1603004</v>
      </c>
      <c r="X142" s="18">
        <f>INT(地狱道!N$5*INDEX(地狱道!$H$21:$H$24,VLOOKUP(卡牌!R142,卡牌!$B$4:$C$39,2)))</f>
        <v>1407</v>
      </c>
      <c r="Y142" s="14"/>
      <c r="Z142" s="14"/>
      <c r="AA142" s="14"/>
      <c r="AB142" s="14"/>
      <c r="AD142" s="14" t="str">
        <f t="shared" ref="AD142:AD143" si="38">U142&amp;"#"&amp;V142&amp;"#"&amp;14&amp;"|"&amp;W142&amp;"#"&amp;X142&amp;"#"&amp;16</f>
        <v>1401002#46700#14|1603004#1407#16</v>
      </c>
    </row>
    <row r="143" spans="17:30" ht="16.5" x14ac:dyDescent="0.2">
      <c r="Q143" s="14" t="str">
        <f>S143&amp;INDEX(地狱道!$K$20:$K$27,卡牌!T143)&amp;"突破消耗"</f>
        <v>典韦叫唤突破消耗</v>
      </c>
      <c r="R143" s="14">
        <v>1102003</v>
      </c>
      <c r="S143" s="14" t="str">
        <f t="shared" si="35"/>
        <v>典韦</v>
      </c>
      <c r="T143" s="14">
        <v>4</v>
      </c>
      <c r="U143" s="14">
        <v>1401002</v>
      </c>
      <c r="V143" s="18">
        <f>IF(T143=1,5000,INT(INDEX(地狱道!$M$4:$M$10,卡牌!T143-1)*INDEX(卡牌!$J$10:$J$13,VLOOKUP(卡牌!R143,卡牌!$B$4:$F$39,2,TRUE))/100)*100)</f>
        <v>113900</v>
      </c>
      <c r="W143" s="14">
        <v>1603005</v>
      </c>
      <c r="X143" s="18">
        <f>INT(地狱道!O$6*INDEX(地狱道!$H$21:$H$24,VLOOKUP(卡牌!R143,卡牌!$B$4:$C$39,2)))</f>
        <v>1404</v>
      </c>
      <c r="Y143" s="14"/>
      <c r="Z143" s="14"/>
      <c r="AA143" s="14"/>
      <c r="AB143" s="14"/>
      <c r="AD143" s="14" t="str">
        <f t="shared" si="38"/>
        <v>1401002#113900#14|1603005#1404#16</v>
      </c>
    </row>
    <row r="144" spans="17:30" ht="16.5" x14ac:dyDescent="0.2">
      <c r="Q144" s="14" t="str">
        <f>S144&amp;INDEX(地狱道!$K$20:$K$27,卡牌!T144)&amp;"突破消耗"</f>
        <v>典韦大叫唤突破消耗</v>
      </c>
      <c r="R144" s="14">
        <v>1102003</v>
      </c>
      <c r="S144" s="14" t="str">
        <f t="shared" si="35"/>
        <v>典韦</v>
      </c>
      <c r="T144" s="14">
        <v>5</v>
      </c>
      <c r="U144" s="14">
        <v>1401002</v>
      </c>
      <c r="V144" s="18">
        <f>IF(T144=1,5000,INT(INDEX(地狱道!$M$4:$M$10,卡牌!T144-1)*INDEX(卡牌!$J$10:$J$13,VLOOKUP(卡牌!R144,卡牌!$B$4:$F$39,2,TRUE))/100)*100)</f>
        <v>221600</v>
      </c>
      <c r="W144" s="14">
        <v>1603005</v>
      </c>
      <c r="X144" s="18">
        <f>INT(地狱道!O$7*INDEX(地狱道!$H$21:$H$24,VLOOKUP(卡牌!R144,卡牌!$B$4:$C$39,2)))</f>
        <v>3276</v>
      </c>
      <c r="Y144" s="18">
        <f>INDEX($J$7:$N$7,VLOOKUP(R144,$B$4:$F$39,4))</f>
        <v>1603015</v>
      </c>
      <c r="Z144" s="18">
        <f>INT(INDEX(地狱道!$H$21:$H$24,VLOOKUP(卡牌!R144,卡牌!$B$4:$F$39,2))*地狱道!$Q$7)</f>
        <v>330</v>
      </c>
      <c r="AA144" s="14"/>
      <c r="AB144" s="14"/>
      <c r="AD144" s="14" t="str">
        <f>U144&amp;"#"&amp;V144&amp;"#"&amp;14&amp;"|"&amp;W144&amp;"#"&amp;X144&amp;"#"&amp;16&amp;"|"&amp;Y144&amp;"#"&amp;Z144&amp;"#"&amp;16</f>
        <v>1401002#221600#14|1603005#3276#16|1603015#330#16</v>
      </c>
    </row>
    <row r="145" spans="17:30" ht="16.5" x14ac:dyDescent="0.2">
      <c r="Q145" s="14" t="str">
        <f>S145&amp;INDEX(地狱道!$K$20:$K$27,卡牌!T145)&amp;"突破消耗"</f>
        <v>典韦焦热突破消耗</v>
      </c>
      <c r="R145" s="14">
        <v>1102003</v>
      </c>
      <c r="S145" s="14" t="str">
        <f t="shared" si="35"/>
        <v>典韦</v>
      </c>
      <c r="T145" s="14">
        <v>6</v>
      </c>
      <c r="U145" s="14">
        <v>1401002</v>
      </c>
      <c r="V145" s="18">
        <f>IF(T145=1,5000,INT(INDEX(地狱道!$M$4:$M$10,卡牌!T145-1)*INDEX(卡牌!$J$10:$J$13,VLOOKUP(卡牌!R145,卡牌!$B$4:$F$39,2,TRUE))/100)*100)</f>
        <v>379100</v>
      </c>
      <c r="W145" s="14">
        <v>1603006</v>
      </c>
      <c r="X145" s="18">
        <f>INT(地狱道!P$8*INDEX(地狱道!$H$21:$H$24,VLOOKUP(卡牌!R145,卡牌!$B$4:$C$39,2)))</f>
        <v>832</v>
      </c>
      <c r="Y145" s="18">
        <f>INDEX($J$7:$N$7,VLOOKUP(R145,$B$4:$F$39,4))</f>
        <v>1603015</v>
      </c>
      <c r="Z145" s="18">
        <f>INT(INDEX(地狱道!$H$21:$H$24,VLOOKUP(卡牌!R145,卡牌!$B$4:$F$39,2))*地狱道!$Q$8)</f>
        <v>770</v>
      </c>
      <c r="AA145" s="14"/>
      <c r="AB145" s="14"/>
      <c r="AD145" s="14" t="str">
        <f t="shared" ref="AD145:AD146" si="39">U145&amp;"#"&amp;V145&amp;"#"&amp;14&amp;"|"&amp;W145&amp;"#"&amp;X145&amp;"#"&amp;16&amp;"|"&amp;Y145&amp;"#"&amp;Z145&amp;"#"&amp;16</f>
        <v>1401002#379100#14|1603006#832#16|1603015#770#16</v>
      </c>
    </row>
    <row r="146" spans="17:30" ht="16.5" x14ac:dyDescent="0.2">
      <c r="Q146" s="14" t="str">
        <f>S146&amp;INDEX(地狱道!$K$20:$K$27,卡牌!T146)&amp;"突破消耗"</f>
        <v>典韦大焦热突破消耗</v>
      </c>
      <c r="R146" s="14">
        <v>1102003</v>
      </c>
      <c r="S146" s="14" t="str">
        <f t="shared" si="35"/>
        <v>典韦</v>
      </c>
      <c r="T146" s="14">
        <v>7</v>
      </c>
      <c r="U146" s="14">
        <v>1401002</v>
      </c>
      <c r="V146" s="18">
        <f>IF(T146=1,5000,INT(INDEX(地狱道!$M$4:$M$10,卡牌!T146-1)*INDEX(卡牌!$J$10:$J$13,VLOOKUP(卡牌!R146,卡牌!$B$4:$F$39,2,TRUE))/100)*100)</f>
        <v>595400</v>
      </c>
      <c r="W146" s="14">
        <v>1603006</v>
      </c>
      <c r="X146" s="18">
        <f>INT(地狱道!P$9*INDEX(地狱道!$H$21:$H$24,VLOOKUP(卡牌!R146,卡牌!$B$4:$C$39,2)))</f>
        <v>1248</v>
      </c>
      <c r="Y146" s="18">
        <f>INDEX($J$8:$N$8,VLOOKUP(R146,$B$4:$F$39,4))</f>
        <v>1603016</v>
      </c>
      <c r="Z146" s="18">
        <f>INT(INDEX(地狱道!$H$21:$H$24,VLOOKUP(卡牌!R146,卡牌!$B$4:$F$39,2))*地狱道!$R$9)</f>
        <v>351</v>
      </c>
      <c r="AA146" s="14"/>
      <c r="AB146" s="14"/>
      <c r="AD146" s="14" t="str">
        <f t="shared" si="39"/>
        <v>1401002#595400#14|1603006#1248#16|1603016#351#16</v>
      </c>
    </row>
    <row r="147" spans="17:30" ht="16.5" x14ac:dyDescent="0.2">
      <c r="Q147" s="14" t="str">
        <f>S147&amp;INDEX(地狱道!$K$20:$K$27,卡牌!T147)&amp;"突破消耗"</f>
        <v>典韦无间突破消耗</v>
      </c>
      <c r="R147" s="14">
        <v>1102003</v>
      </c>
      <c r="S147" s="14" t="str">
        <f t="shared" si="35"/>
        <v>典韦</v>
      </c>
      <c r="T147" s="14">
        <v>8</v>
      </c>
      <c r="U147" s="14">
        <v>1401002</v>
      </c>
      <c r="V147" s="18">
        <f>IF(T147=1,5000,INT(INDEX(地狱道!$M$4:$M$10,卡牌!T147-1)*INDEX(卡牌!$J$10:$J$13,VLOOKUP(卡牌!R147,卡牌!$B$4:$F$39,2,TRUE))/100)*100)</f>
        <v>879500</v>
      </c>
      <c r="W147" s="14">
        <v>1603006</v>
      </c>
      <c r="X147" s="18">
        <f>INT(地狱道!P$10*INDEX(地狱道!$H$21:$H$24,VLOOKUP(卡牌!R147,卡牌!$B$4:$C$39,2)))</f>
        <v>2080</v>
      </c>
      <c r="Y147" s="18">
        <f>INDEX($J$8:$N$8,VLOOKUP(R147,$B$4:$F$39,4))</f>
        <v>1603016</v>
      </c>
      <c r="Z147" s="18">
        <f>INT(INDEX(地狱道!$H$21:$H$24,VLOOKUP(卡牌!R147,卡牌!$B$4:$F$39,2))*地狱道!$R$10)</f>
        <v>819</v>
      </c>
      <c r="AA147" s="18">
        <f>VLOOKUP(R147,$B$4:$G$39,6)</f>
        <v>1603019</v>
      </c>
      <c r="AB147" s="18">
        <f>INT(INDEX(地狱道!$H$21:$H$24,VLOOKUP(卡牌!R147,卡牌!$B$4:$F$39,2))*地狱道!$S$10)</f>
        <v>274</v>
      </c>
      <c r="AD147" s="14" t="str">
        <f>U147&amp;"#"&amp;V147&amp;"#"&amp;14&amp;"|"&amp;W147&amp;"#"&amp;X147&amp;"#"&amp;16&amp;"|"&amp;Y147&amp;"#"&amp;Z147&amp;"#"&amp;16&amp;"|"&amp;AA147&amp;"#"&amp;AB147&amp;"#"&amp;16</f>
        <v>1401002#879500#14|1603006#2080#16|1603016#819#16|1603019#274#16</v>
      </c>
    </row>
    <row r="148" spans="17:30" ht="16.5" x14ac:dyDescent="0.2">
      <c r="Q148" s="14" t="str">
        <f>S148&amp;INDEX(地狱道!$K$20:$K$27,卡牌!T148)&amp;"突破消耗"</f>
        <v>唐流雨等活突破消耗</v>
      </c>
      <c r="R148" s="14">
        <v>1102004</v>
      </c>
      <c r="S148" s="14" t="str">
        <f t="shared" si="35"/>
        <v>唐流雨</v>
      </c>
      <c r="T148" s="14">
        <v>1</v>
      </c>
      <c r="U148" s="14">
        <v>1401002</v>
      </c>
      <c r="V148" s="18">
        <f>IF(T148=1,5000,INT(INDEX(地狱道!$M$4:$M$10,卡牌!T148-1)*INDEX(卡牌!$J$10:$J$13,VLOOKUP(卡牌!R148,卡牌!$B$4:$F$39,2,TRUE))/100)*100)</f>
        <v>5000</v>
      </c>
      <c r="W148" s="14"/>
      <c r="X148" s="14"/>
      <c r="Y148" s="14"/>
      <c r="Z148" s="14"/>
      <c r="AA148" s="14"/>
      <c r="AB148" s="14"/>
      <c r="AD148" s="14" t="str">
        <f>U148&amp;"#"&amp;V148&amp;"#"&amp;14</f>
        <v>1401002#5000#14</v>
      </c>
    </row>
    <row r="149" spans="17:30" ht="16.5" x14ac:dyDescent="0.2">
      <c r="Q149" s="14" t="str">
        <f>S149&amp;INDEX(地狱道!$K$20:$K$27,卡牌!T149)&amp;"突破消耗"</f>
        <v>唐流雨黑绳突破消耗</v>
      </c>
      <c r="R149" s="14">
        <v>1102004</v>
      </c>
      <c r="S149" s="14" t="str">
        <f t="shared" si="35"/>
        <v>唐流雨</v>
      </c>
      <c r="T149" s="14">
        <v>2</v>
      </c>
      <c r="U149" s="14">
        <v>1401002</v>
      </c>
      <c r="V149" s="18">
        <f>IF(T149=1,5000,INT(INDEX(地狱道!$M$4:$M$10,卡牌!T149-1)*INDEX(卡牌!$J$10:$J$13,VLOOKUP(卡牌!R149,卡牌!$B$4:$F$39,2,TRUE))/100)*100)</f>
        <v>5800</v>
      </c>
      <c r="W149" s="14">
        <v>1603004</v>
      </c>
      <c r="X149" s="18">
        <f>INT(地狱道!N$4*INDEX(地狱道!$H$21:$H$24,VLOOKUP(卡牌!R149,卡牌!$B$4:$C$39,2)))</f>
        <v>452</v>
      </c>
      <c r="Y149" s="14"/>
      <c r="Z149" s="14"/>
      <c r="AA149" s="14"/>
      <c r="AB149" s="14"/>
      <c r="AD149" s="14" t="str">
        <f>U149&amp;"#"&amp;V149&amp;"#"&amp;14&amp;"|"&amp;W149&amp;"#"&amp;X149&amp;"#"&amp;16</f>
        <v>1401002#5800#14|1603004#452#16</v>
      </c>
    </row>
    <row r="150" spans="17:30" ht="16.5" x14ac:dyDescent="0.2">
      <c r="Q150" s="14" t="str">
        <f>S150&amp;INDEX(地狱道!$K$20:$K$27,卡牌!T150)&amp;"突破消耗"</f>
        <v>唐流雨众合突破消耗</v>
      </c>
      <c r="R150" s="14">
        <v>1102004</v>
      </c>
      <c r="S150" s="14" t="str">
        <f t="shared" si="35"/>
        <v>唐流雨</v>
      </c>
      <c r="T150" s="14">
        <v>3</v>
      </c>
      <c r="U150" s="14">
        <v>1401002</v>
      </c>
      <c r="V150" s="18">
        <f>IF(T150=1,5000,INT(INDEX(地狱道!$M$4:$M$10,卡牌!T150-1)*INDEX(卡牌!$J$10:$J$13,VLOOKUP(卡牌!R150,卡牌!$B$4:$F$39,2,TRUE))/100)*100)</f>
        <v>38900</v>
      </c>
      <c r="W150" s="14">
        <v>1603004</v>
      </c>
      <c r="X150" s="18">
        <f>INT(地狱道!N$5*INDEX(地狱道!$H$21:$H$24,VLOOKUP(卡牌!R150,卡牌!$B$4:$C$39,2)))</f>
        <v>1055</v>
      </c>
      <c r="Y150" s="14"/>
      <c r="Z150" s="14"/>
      <c r="AA150" s="14"/>
      <c r="AB150" s="14"/>
      <c r="AD150" s="14" t="str">
        <f t="shared" ref="AD150:AD151" si="40">U150&amp;"#"&amp;V150&amp;"#"&amp;14&amp;"|"&amp;W150&amp;"#"&amp;X150&amp;"#"&amp;16</f>
        <v>1401002#38900#14|1603004#1055#16</v>
      </c>
    </row>
    <row r="151" spans="17:30" ht="16.5" x14ac:dyDescent="0.2">
      <c r="Q151" s="14" t="str">
        <f>S151&amp;INDEX(地狱道!$K$20:$K$27,卡牌!T151)&amp;"突破消耗"</f>
        <v>唐流雨叫唤突破消耗</v>
      </c>
      <c r="R151" s="14">
        <v>1102004</v>
      </c>
      <c r="S151" s="14" t="str">
        <f t="shared" si="35"/>
        <v>唐流雨</v>
      </c>
      <c r="T151" s="14">
        <v>4</v>
      </c>
      <c r="U151" s="14">
        <v>1401002</v>
      </c>
      <c r="V151" s="18">
        <f>IF(T151=1,5000,INT(INDEX(地狱道!$M$4:$M$10,卡牌!T151-1)*INDEX(卡牌!$J$10:$J$13,VLOOKUP(卡牌!R151,卡牌!$B$4:$F$39,2,TRUE))/100)*100)</f>
        <v>94900</v>
      </c>
      <c r="W151" s="14">
        <v>1603005</v>
      </c>
      <c r="X151" s="18">
        <f>INT(地狱道!O$6*INDEX(地狱道!$H$21:$H$24,VLOOKUP(卡牌!R151,卡牌!$B$4:$C$39,2)))</f>
        <v>1053</v>
      </c>
      <c r="Y151" s="14"/>
      <c r="Z151" s="14"/>
      <c r="AA151" s="14"/>
      <c r="AB151" s="14"/>
      <c r="AD151" s="14" t="str">
        <f t="shared" si="40"/>
        <v>1401002#94900#14|1603005#1053#16</v>
      </c>
    </row>
    <row r="152" spans="17:30" ht="16.5" x14ac:dyDescent="0.2">
      <c r="Q152" s="14" t="str">
        <f>S152&amp;INDEX(地狱道!$K$20:$K$27,卡牌!T152)&amp;"突破消耗"</f>
        <v>唐流雨大叫唤突破消耗</v>
      </c>
      <c r="R152" s="14">
        <v>1102004</v>
      </c>
      <c r="S152" s="14" t="str">
        <f t="shared" si="35"/>
        <v>唐流雨</v>
      </c>
      <c r="T152" s="14">
        <v>5</v>
      </c>
      <c r="U152" s="14">
        <v>1401002</v>
      </c>
      <c r="V152" s="18">
        <f>IF(T152=1,5000,INT(INDEX(地狱道!$M$4:$M$10,卡牌!T152-1)*INDEX(卡牌!$J$10:$J$13,VLOOKUP(卡牌!R152,卡牌!$B$4:$F$39,2,TRUE))/100)*100)</f>
        <v>184700</v>
      </c>
      <c r="W152" s="14">
        <v>1603005</v>
      </c>
      <c r="X152" s="18">
        <f>INT(地狱道!O$7*INDEX(地狱道!$H$21:$H$24,VLOOKUP(卡牌!R152,卡牌!$B$4:$C$39,2)))</f>
        <v>2457</v>
      </c>
      <c r="Y152" s="18">
        <f>INDEX($J$7:$N$7,VLOOKUP(R152,$B$4:$F$39,4))</f>
        <v>1603011</v>
      </c>
      <c r="Z152" s="18">
        <f>INT(INDEX(地狱道!$H$21:$H$24,VLOOKUP(卡牌!R152,卡牌!$B$4:$F$39,2))*地狱道!$Q$7)</f>
        <v>247</v>
      </c>
      <c r="AA152" s="14"/>
      <c r="AB152" s="14"/>
      <c r="AD152" s="14" t="str">
        <f>U152&amp;"#"&amp;V152&amp;"#"&amp;14&amp;"|"&amp;W152&amp;"#"&amp;X152&amp;"#"&amp;16&amp;"|"&amp;Y152&amp;"#"&amp;Z152&amp;"#"&amp;16</f>
        <v>1401002#184700#14|1603005#2457#16|1603011#247#16</v>
      </c>
    </row>
    <row r="153" spans="17:30" ht="16.5" x14ac:dyDescent="0.2">
      <c r="Q153" s="14" t="str">
        <f>S153&amp;INDEX(地狱道!$K$20:$K$27,卡牌!T153)&amp;"突破消耗"</f>
        <v>唐流雨焦热突破消耗</v>
      </c>
      <c r="R153" s="14">
        <v>1102004</v>
      </c>
      <c r="S153" s="14" t="str">
        <f t="shared" si="35"/>
        <v>唐流雨</v>
      </c>
      <c r="T153" s="14">
        <v>6</v>
      </c>
      <c r="U153" s="14">
        <v>1401002</v>
      </c>
      <c r="V153" s="18">
        <f>IF(T153=1,5000,INT(INDEX(地狱道!$M$4:$M$10,卡牌!T153-1)*INDEX(卡牌!$J$10:$J$13,VLOOKUP(卡牌!R153,卡牌!$B$4:$F$39,2,TRUE))/100)*100)</f>
        <v>315900</v>
      </c>
      <c r="W153" s="14">
        <v>1603006</v>
      </c>
      <c r="X153" s="18">
        <f>INT(地狱道!P$8*INDEX(地狱道!$H$21:$H$24,VLOOKUP(卡牌!R153,卡牌!$B$4:$C$39,2)))</f>
        <v>624</v>
      </c>
      <c r="Y153" s="18">
        <f>INDEX($J$7:$N$7,VLOOKUP(R153,$B$4:$F$39,4))</f>
        <v>1603011</v>
      </c>
      <c r="Z153" s="18">
        <f>INT(INDEX(地狱道!$H$21:$H$24,VLOOKUP(卡牌!R153,卡牌!$B$4:$F$39,2))*地狱道!$Q$8)</f>
        <v>577</v>
      </c>
      <c r="AA153" s="14"/>
      <c r="AB153" s="14"/>
      <c r="AD153" s="14" t="str">
        <f t="shared" ref="AD153:AD154" si="41">U153&amp;"#"&amp;V153&amp;"#"&amp;14&amp;"|"&amp;W153&amp;"#"&amp;X153&amp;"#"&amp;16&amp;"|"&amp;Y153&amp;"#"&amp;Z153&amp;"#"&amp;16</f>
        <v>1401002#315900#14|1603006#624#16|1603011#577#16</v>
      </c>
    </row>
    <row r="154" spans="17:30" ht="16.5" x14ac:dyDescent="0.2">
      <c r="Q154" s="14" t="str">
        <f>S154&amp;INDEX(地狱道!$K$20:$K$27,卡牌!T154)&amp;"突破消耗"</f>
        <v>唐流雨大焦热突破消耗</v>
      </c>
      <c r="R154" s="14">
        <v>1102004</v>
      </c>
      <c r="S154" s="14" t="str">
        <f t="shared" si="35"/>
        <v>唐流雨</v>
      </c>
      <c r="T154" s="14">
        <v>7</v>
      </c>
      <c r="U154" s="14">
        <v>1401002</v>
      </c>
      <c r="V154" s="18">
        <f>IF(T154=1,5000,INT(INDEX(地狱道!$M$4:$M$10,卡牌!T154-1)*INDEX(卡牌!$J$10:$J$13,VLOOKUP(卡牌!R154,卡牌!$B$4:$F$39,2,TRUE))/100)*100)</f>
        <v>496200</v>
      </c>
      <c r="W154" s="14">
        <v>1603006</v>
      </c>
      <c r="X154" s="18">
        <f>INT(地狱道!P$9*INDEX(地狱道!$H$21:$H$24,VLOOKUP(卡牌!R154,卡牌!$B$4:$C$39,2)))</f>
        <v>936</v>
      </c>
      <c r="Y154" s="18">
        <f>INDEX($J$8:$N$8,VLOOKUP(R154,$B$4:$F$39,4))</f>
        <v>1603012</v>
      </c>
      <c r="Z154" s="18">
        <f>INT(INDEX(地狱道!$H$21:$H$24,VLOOKUP(卡牌!R154,卡牌!$B$4:$F$39,2))*地狱道!$R$9)</f>
        <v>263</v>
      </c>
      <c r="AA154" s="14"/>
      <c r="AB154" s="14"/>
      <c r="AD154" s="14" t="str">
        <f t="shared" si="41"/>
        <v>1401002#496200#14|1603006#936#16|1603012#263#16</v>
      </c>
    </row>
    <row r="155" spans="17:30" ht="16.5" x14ac:dyDescent="0.2">
      <c r="Q155" s="14" t="str">
        <f>S155&amp;INDEX(地狱道!$K$20:$K$27,卡牌!T155)&amp;"突破消耗"</f>
        <v>唐流雨无间突破消耗</v>
      </c>
      <c r="R155" s="14">
        <v>1102004</v>
      </c>
      <c r="S155" s="14" t="str">
        <f t="shared" si="35"/>
        <v>唐流雨</v>
      </c>
      <c r="T155" s="14">
        <v>8</v>
      </c>
      <c r="U155" s="14">
        <v>1401002</v>
      </c>
      <c r="V155" s="18">
        <f>IF(T155=1,5000,INT(INDEX(地狱道!$M$4:$M$10,卡牌!T155-1)*INDEX(卡牌!$J$10:$J$13,VLOOKUP(卡牌!R155,卡牌!$B$4:$F$39,2,TRUE))/100)*100)</f>
        <v>732900</v>
      </c>
      <c r="W155" s="14">
        <v>1603006</v>
      </c>
      <c r="X155" s="18">
        <f>INT(地狱道!P$10*INDEX(地狱道!$H$21:$H$24,VLOOKUP(卡牌!R155,卡牌!$B$4:$C$39,2)))</f>
        <v>1560</v>
      </c>
      <c r="Y155" s="18">
        <f>INDEX($J$8:$N$8,VLOOKUP(R155,$B$4:$F$39,4))</f>
        <v>1603012</v>
      </c>
      <c r="Z155" s="18">
        <f>INT(INDEX(地狱道!$H$21:$H$24,VLOOKUP(卡牌!R155,卡牌!$B$4:$F$39,2))*地狱道!$R$10)</f>
        <v>614</v>
      </c>
      <c r="AA155" s="18">
        <f>VLOOKUP(R155,$B$4:$G$39,6)</f>
        <v>1603021</v>
      </c>
      <c r="AB155" s="18">
        <f>INT(INDEX(地狱道!$H$21:$H$24,VLOOKUP(卡牌!R155,卡牌!$B$4:$F$39,2))*地狱道!$S$10)</f>
        <v>205</v>
      </c>
      <c r="AD155" s="14" t="str">
        <f>U155&amp;"#"&amp;V155&amp;"#"&amp;14&amp;"|"&amp;W155&amp;"#"&amp;X155&amp;"#"&amp;16&amp;"|"&amp;Y155&amp;"#"&amp;Z155&amp;"#"&amp;16&amp;"|"&amp;AA155&amp;"#"&amp;AB155&amp;"#"&amp;16</f>
        <v>1401002#732900#14|1603006#1560#16|1603012#614#16|1603021#205#16</v>
      </c>
    </row>
    <row r="156" spans="17:30" ht="16.5" x14ac:dyDescent="0.2">
      <c r="Q156" s="14" t="str">
        <f>S156&amp;INDEX(地狱道!$K$20:$K$27,卡牌!T156)&amp;"突破消耗"</f>
        <v>李轩辕等活突破消耗</v>
      </c>
      <c r="R156" s="14">
        <v>1102005</v>
      </c>
      <c r="S156" s="14" t="str">
        <f t="shared" si="35"/>
        <v>李轩辕</v>
      </c>
      <c r="T156" s="14">
        <v>1</v>
      </c>
      <c r="U156" s="14">
        <v>1401002</v>
      </c>
      <c r="V156" s="18">
        <f>IF(T156=1,5000,INT(INDEX(地狱道!$M$4:$M$10,卡牌!T156-1)*INDEX(卡牌!$J$10:$J$13,VLOOKUP(卡牌!R156,卡牌!$B$4:$F$39,2,TRUE))/100)*100)</f>
        <v>5000</v>
      </c>
      <c r="W156" s="14"/>
      <c r="X156" s="14"/>
      <c r="Y156" s="14"/>
      <c r="Z156" s="14"/>
      <c r="AA156" s="14"/>
      <c r="AB156" s="14"/>
      <c r="AD156" s="14" t="str">
        <f>U156&amp;"#"&amp;V156&amp;"#"&amp;14</f>
        <v>1401002#5000#14</v>
      </c>
    </row>
    <row r="157" spans="17:30" ht="16.5" x14ac:dyDescent="0.2">
      <c r="Q157" s="14" t="str">
        <f>S157&amp;INDEX(地狱道!$K$20:$K$27,卡牌!T157)&amp;"突破消耗"</f>
        <v>李轩辕黑绳突破消耗</v>
      </c>
      <c r="R157" s="14">
        <v>1102005</v>
      </c>
      <c r="S157" s="14" t="str">
        <f t="shared" si="35"/>
        <v>李轩辕</v>
      </c>
      <c r="T157" s="14">
        <v>2</v>
      </c>
      <c r="U157" s="14">
        <v>1401002</v>
      </c>
      <c r="V157" s="18">
        <f>IF(T157=1,5000,INT(INDEX(地狱道!$M$4:$M$10,卡牌!T157-1)*INDEX(卡牌!$J$10:$J$13,VLOOKUP(卡牌!R157,卡牌!$B$4:$F$39,2,TRUE))/100)*100)</f>
        <v>6900</v>
      </c>
      <c r="W157" s="14">
        <v>1603004</v>
      </c>
      <c r="X157" s="18">
        <f>INT(地狱道!N$4*INDEX(地狱道!$H$21:$H$24,VLOOKUP(卡牌!R157,卡牌!$B$4:$C$39,2)))</f>
        <v>603</v>
      </c>
      <c r="Y157" s="14"/>
      <c r="Z157" s="14"/>
      <c r="AA157" s="14"/>
      <c r="AB157" s="14"/>
      <c r="AD157" s="14" t="str">
        <f>U157&amp;"#"&amp;V157&amp;"#"&amp;14&amp;"|"&amp;W157&amp;"#"&amp;X157&amp;"#"&amp;16</f>
        <v>1401002#6900#14|1603004#603#16</v>
      </c>
    </row>
    <row r="158" spans="17:30" ht="16.5" x14ac:dyDescent="0.2">
      <c r="Q158" s="14" t="str">
        <f>S158&amp;INDEX(地狱道!$K$20:$K$27,卡牌!T158)&amp;"突破消耗"</f>
        <v>李轩辕众合突破消耗</v>
      </c>
      <c r="R158" s="14">
        <v>1102005</v>
      </c>
      <c r="S158" s="14" t="str">
        <f t="shared" si="35"/>
        <v>李轩辕</v>
      </c>
      <c r="T158" s="14">
        <v>3</v>
      </c>
      <c r="U158" s="14">
        <v>1401002</v>
      </c>
      <c r="V158" s="18">
        <f>IF(T158=1,5000,INT(INDEX(地狱道!$M$4:$M$10,卡牌!T158-1)*INDEX(卡牌!$J$10:$J$13,VLOOKUP(卡牌!R158,卡牌!$B$4:$F$39,2,TRUE))/100)*100)</f>
        <v>46700</v>
      </c>
      <c r="W158" s="14">
        <v>1603004</v>
      </c>
      <c r="X158" s="18">
        <f>INT(地狱道!N$5*INDEX(地狱道!$H$21:$H$24,VLOOKUP(卡牌!R158,卡牌!$B$4:$C$39,2)))</f>
        <v>1407</v>
      </c>
      <c r="Y158" s="14"/>
      <c r="Z158" s="14"/>
      <c r="AA158" s="14"/>
      <c r="AB158" s="14"/>
      <c r="AD158" s="14" t="str">
        <f t="shared" ref="AD158:AD159" si="42">U158&amp;"#"&amp;V158&amp;"#"&amp;14&amp;"|"&amp;W158&amp;"#"&amp;X158&amp;"#"&amp;16</f>
        <v>1401002#46700#14|1603004#1407#16</v>
      </c>
    </row>
    <row r="159" spans="17:30" ht="16.5" x14ac:dyDescent="0.2">
      <c r="Q159" s="14" t="str">
        <f>S159&amp;INDEX(地狱道!$K$20:$K$27,卡牌!T159)&amp;"突破消耗"</f>
        <v>李轩辕叫唤突破消耗</v>
      </c>
      <c r="R159" s="14">
        <v>1102005</v>
      </c>
      <c r="S159" s="14" t="str">
        <f t="shared" si="35"/>
        <v>李轩辕</v>
      </c>
      <c r="T159" s="14">
        <v>4</v>
      </c>
      <c r="U159" s="14">
        <v>1401002</v>
      </c>
      <c r="V159" s="18">
        <f>IF(T159=1,5000,INT(INDEX(地狱道!$M$4:$M$10,卡牌!T159-1)*INDEX(卡牌!$J$10:$J$13,VLOOKUP(卡牌!R159,卡牌!$B$4:$F$39,2,TRUE))/100)*100)</f>
        <v>113900</v>
      </c>
      <c r="W159" s="14">
        <v>1603005</v>
      </c>
      <c r="X159" s="18">
        <f>INT(地狱道!O$6*INDEX(地狱道!$H$21:$H$24,VLOOKUP(卡牌!R159,卡牌!$B$4:$C$39,2)))</f>
        <v>1404</v>
      </c>
      <c r="Y159" s="14"/>
      <c r="Z159" s="14"/>
      <c r="AA159" s="14"/>
      <c r="AB159" s="14"/>
      <c r="AD159" s="14" t="str">
        <f t="shared" si="42"/>
        <v>1401002#113900#14|1603005#1404#16</v>
      </c>
    </row>
    <row r="160" spans="17:30" ht="16.5" x14ac:dyDescent="0.2">
      <c r="Q160" s="14" t="str">
        <f>S160&amp;INDEX(地狱道!$K$20:$K$27,卡牌!T160)&amp;"突破消耗"</f>
        <v>李轩辕大叫唤突破消耗</v>
      </c>
      <c r="R160" s="14">
        <v>1102005</v>
      </c>
      <c r="S160" s="14" t="str">
        <f t="shared" si="35"/>
        <v>李轩辕</v>
      </c>
      <c r="T160" s="14">
        <v>5</v>
      </c>
      <c r="U160" s="14">
        <v>1401002</v>
      </c>
      <c r="V160" s="18">
        <f>IF(T160=1,5000,INT(INDEX(地狱道!$M$4:$M$10,卡牌!T160-1)*INDEX(卡牌!$J$10:$J$13,VLOOKUP(卡牌!R160,卡牌!$B$4:$F$39,2,TRUE))/100)*100)</f>
        <v>221600</v>
      </c>
      <c r="W160" s="14">
        <v>1603005</v>
      </c>
      <c r="X160" s="18">
        <f>INT(地狱道!O$7*INDEX(地狱道!$H$21:$H$24,VLOOKUP(卡牌!R160,卡牌!$B$4:$C$39,2)))</f>
        <v>3276</v>
      </c>
      <c r="Y160" s="18">
        <f>INDEX($J$7:$N$7,VLOOKUP(R160,$B$4:$F$39,4))</f>
        <v>1603013</v>
      </c>
      <c r="Z160" s="18">
        <f>INT(INDEX(地狱道!$H$21:$H$24,VLOOKUP(卡牌!R160,卡牌!$B$4:$F$39,2))*地狱道!$Q$7)</f>
        <v>330</v>
      </c>
      <c r="AA160" s="14"/>
      <c r="AB160" s="14"/>
      <c r="AD160" s="14" t="str">
        <f>U160&amp;"#"&amp;V160&amp;"#"&amp;14&amp;"|"&amp;W160&amp;"#"&amp;X160&amp;"#"&amp;16&amp;"|"&amp;Y160&amp;"#"&amp;Z160&amp;"#"&amp;16</f>
        <v>1401002#221600#14|1603005#3276#16|1603013#330#16</v>
      </c>
    </row>
    <row r="161" spans="17:30" ht="16.5" x14ac:dyDescent="0.2">
      <c r="Q161" s="14" t="str">
        <f>S161&amp;INDEX(地狱道!$K$20:$K$27,卡牌!T161)&amp;"突破消耗"</f>
        <v>李轩辕焦热突破消耗</v>
      </c>
      <c r="R161" s="14">
        <v>1102005</v>
      </c>
      <c r="S161" s="14" t="str">
        <f t="shared" si="35"/>
        <v>李轩辕</v>
      </c>
      <c r="T161" s="14">
        <v>6</v>
      </c>
      <c r="U161" s="14">
        <v>1401002</v>
      </c>
      <c r="V161" s="18">
        <f>IF(T161=1,5000,INT(INDEX(地狱道!$M$4:$M$10,卡牌!T161-1)*INDEX(卡牌!$J$10:$J$13,VLOOKUP(卡牌!R161,卡牌!$B$4:$F$39,2,TRUE))/100)*100)</f>
        <v>379100</v>
      </c>
      <c r="W161" s="14">
        <v>1603006</v>
      </c>
      <c r="X161" s="18">
        <f>INT(地狱道!P$8*INDEX(地狱道!$H$21:$H$24,VLOOKUP(卡牌!R161,卡牌!$B$4:$C$39,2)))</f>
        <v>832</v>
      </c>
      <c r="Y161" s="18">
        <f>INDEX($J$7:$N$7,VLOOKUP(R161,$B$4:$F$39,4))</f>
        <v>1603013</v>
      </c>
      <c r="Z161" s="18">
        <f>INT(INDEX(地狱道!$H$21:$H$24,VLOOKUP(卡牌!R161,卡牌!$B$4:$F$39,2))*地狱道!$Q$8)</f>
        <v>770</v>
      </c>
      <c r="AA161" s="14"/>
      <c r="AB161" s="14"/>
      <c r="AD161" s="14" t="str">
        <f t="shared" ref="AD161:AD162" si="43">U161&amp;"#"&amp;V161&amp;"#"&amp;14&amp;"|"&amp;W161&amp;"#"&amp;X161&amp;"#"&amp;16&amp;"|"&amp;Y161&amp;"#"&amp;Z161&amp;"#"&amp;16</f>
        <v>1401002#379100#14|1603006#832#16|1603013#770#16</v>
      </c>
    </row>
    <row r="162" spans="17:30" ht="16.5" x14ac:dyDescent="0.2">
      <c r="Q162" s="14" t="str">
        <f>S162&amp;INDEX(地狱道!$K$20:$K$27,卡牌!T162)&amp;"突破消耗"</f>
        <v>李轩辕大焦热突破消耗</v>
      </c>
      <c r="R162" s="14">
        <v>1102005</v>
      </c>
      <c r="S162" s="14" t="str">
        <f t="shared" si="35"/>
        <v>李轩辕</v>
      </c>
      <c r="T162" s="14">
        <v>7</v>
      </c>
      <c r="U162" s="14">
        <v>1401002</v>
      </c>
      <c r="V162" s="18">
        <f>IF(T162=1,5000,INT(INDEX(地狱道!$M$4:$M$10,卡牌!T162-1)*INDEX(卡牌!$J$10:$J$13,VLOOKUP(卡牌!R162,卡牌!$B$4:$F$39,2,TRUE))/100)*100)</f>
        <v>595400</v>
      </c>
      <c r="W162" s="14">
        <v>1603006</v>
      </c>
      <c r="X162" s="18">
        <f>INT(地狱道!P$9*INDEX(地狱道!$H$21:$H$24,VLOOKUP(卡牌!R162,卡牌!$B$4:$C$39,2)))</f>
        <v>1248</v>
      </c>
      <c r="Y162" s="18">
        <f>INDEX($J$8:$N$8,VLOOKUP(R162,$B$4:$F$39,4))</f>
        <v>1603014</v>
      </c>
      <c r="Z162" s="18">
        <f>INT(INDEX(地狱道!$H$21:$H$24,VLOOKUP(卡牌!R162,卡牌!$B$4:$F$39,2))*地狱道!$R$9)</f>
        <v>351</v>
      </c>
      <c r="AA162" s="14"/>
      <c r="AB162" s="14"/>
      <c r="AD162" s="14" t="str">
        <f t="shared" si="43"/>
        <v>1401002#595400#14|1603006#1248#16|1603014#351#16</v>
      </c>
    </row>
    <row r="163" spans="17:30" ht="16.5" x14ac:dyDescent="0.2">
      <c r="Q163" s="14" t="str">
        <f>S163&amp;INDEX(地狱道!$K$20:$K$27,卡牌!T163)&amp;"突破消耗"</f>
        <v>李轩辕无间突破消耗</v>
      </c>
      <c r="R163" s="14">
        <v>1102005</v>
      </c>
      <c r="S163" s="14" t="str">
        <f t="shared" si="35"/>
        <v>李轩辕</v>
      </c>
      <c r="T163" s="14">
        <v>8</v>
      </c>
      <c r="U163" s="14">
        <v>1401002</v>
      </c>
      <c r="V163" s="18">
        <f>IF(T163=1,5000,INT(INDEX(地狱道!$M$4:$M$10,卡牌!T163-1)*INDEX(卡牌!$J$10:$J$13,VLOOKUP(卡牌!R163,卡牌!$B$4:$F$39,2,TRUE))/100)*100)</f>
        <v>879500</v>
      </c>
      <c r="W163" s="14">
        <v>1603006</v>
      </c>
      <c r="X163" s="18">
        <f>INT(地狱道!P$10*INDEX(地狱道!$H$21:$H$24,VLOOKUP(卡牌!R163,卡牌!$B$4:$C$39,2)))</f>
        <v>2080</v>
      </c>
      <c r="Y163" s="18">
        <f>INDEX($J$8:$N$8,VLOOKUP(R163,$B$4:$F$39,4))</f>
        <v>1603014</v>
      </c>
      <c r="Z163" s="18">
        <f>INT(INDEX(地狱道!$H$21:$H$24,VLOOKUP(卡牌!R163,卡牌!$B$4:$F$39,2))*地狱道!$R$10)</f>
        <v>819</v>
      </c>
      <c r="AA163" s="18">
        <f>VLOOKUP(R163,$B$4:$G$39,6)</f>
        <v>1603021</v>
      </c>
      <c r="AB163" s="18">
        <f>INT(INDEX(地狱道!$H$21:$H$24,VLOOKUP(卡牌!R163,卡牌!$B$4:$F$39,2))*地狱道!$S$10)</f>
        <v>274</v>
      </c>
      <c r="AD163" s="14" t="str">
        <f>U163&amp;"#"&amp;V163&amp;"#"&amp;14&amp;"|"&amp;W163&amp;"#"&amp;X163&amp;"#"&amp;16&amp;"|"&amp;Y163&amp;"#"&amp;Z163&amp;"#"&amp;16&amp;"|"&amp;AA163&amp;"#"&amp;AB163&amp;"#"&amp;16</f>
        <v>1401002#879500#14|1603006#2080#16|1603014#819#16|1603021#274#16</v>
      </c>
    </row>
    <row r="164" spans="17:30" ht="16.5" x14ac:dyDescent="0.2">
      <c r="Q164" s="14" t="str">
        <f>S164&amp;INDEX(地狱道!$K$20:$K$27,卡牌!T164)&amp;"突破消耗"</f>
        <v>项羽等活突破消耗</v>
      </c>
      <c r="R164" s="14">
        <v>1102006</v>
      </c>
      <c r="S164" s="14" t="str">
        <f t="shared" si="35"/>
        <v>项羽</v>
      </c>
      <c r="T164" s="14">
        <v>1</v>
      </c>
      <c r="U164" s="14">
        <v>1401002</v>
      </c>
      <c r="V164" s="18">
        <f>IF(T164=1,5000,INT(INDEX(地狱道!$M$4:$M$10,卡牌!T164-1)*INDEX(卡牌!$J$10:$J$13,VLOOKUP(卡牌!R164,卡牌!$B$4:$F$39,2,TRUE))/100)*100)</f>
        <v>5000</v>
      </c>
      <c r="W164" s="14"/>
      <c r="X164" s="14"/>
      <c r="Y164" s="14"/>
      <c r="Z164" s="14"/>
      <c r="AA164" s="14"/>
      <c r="AB164" s="14"/>
      <c r="AD164" s="14" t="str">
        <f>U164&amp;"#"&amp;V164&amp;"#"&amp;14</f>
        <v>1401002#5000#14</v>
      </c>
    </row>
    <row r="165" spans="17:30" ht="16.5" x14ac:dyDescent="0.2">
      <c r="Q165" s="14" t="str">
        <f>S165&amp;INDEX(地狱道!$K$20:$K$27,卡牌!T165)&amp;"突破消耗"</f>
        <v>项羽黑绳突破消耗</v>
      </c>
      <c r="R165" s="14">
        <v>1102006</v>
      </c>
      <c r="S165" s="14" t="str">
        <f t="shared" si="35"/>
        <v>项羽</v>
      </c>
      <c r="T165" s="14">
        <v>2</v>
      </c>
      <c r="U165" s="14">
        <v>1401002</v>
      </c>
      <c r="V165" s="18">
        <f>IF(T165=1,5000,INT(INDEX(地狱道!$M$4:$M$10,卡牌!T165-1)*INDEX(卡牌!$J$10:$J$13,VLOOKUP(卡牌!R165,卡牌!$B$4:$F$39,2,TRUE))/100)*100)</f>
        <v>8700</v>
      </c>
      <c r="W165" s="14">
        <v>1603004</v>
      </c>
      <c r="X165" s="18">
        <f>INT(地狱道!N$4*INDEX(地狱道!$H$21:$H$24,VLOOKUP(卡牌!R165,卡牌!$B$4:$C$39,2)))</f>
        <v>814</v>
      </c>
      <c r="Y165" s="14"/>
      <c r="Z165" s="14"/>
      <c r="AA165" s="14"/>
      <c r="AB165" s="14"/>
      <c r="AD165" s="14" t="str">
        <f>U165&amp;"#"&amp;V165&amp;"#"&amp;14&amp;"|"&amp;W165&amp;"#"&amp;X165&amp;"#"&amp;16</f>
        <v>1401002#8700#14|1603004#814#16</v>
      </c>
    </row>
    <row r="166" spans="17:30" ht="16.5" x14ac:dyDescent="0.2">
      <c r="Q166" s="14" t="str">
        <f>S166&amp;INDEX(地狱道!$K$20:$K$27,卡牌!T166)&amp;"突破消耗"</f>
        <v>项羽众合突破消耗</v>
      </c>
      <c r="R166" s="14">
        <v>1102006</v>
      </c>
      <c r="S166" s="14" t="str">
        <f t="shared" si="35"/>
        <v>项羽</v>
      </c>
      <c r="T166" s="14">
        <v>3</v>
      </c>
      <c r="U166" s="14">
        <v>1401002</v>
      </c>
      <c r="V166" s="18">
        <f>IF(T166=1,5000,INT(INDEX(地狱道!$M$4:$M$10,卡牌!T166-1)*INDEX(卡牌!$J$10:$J$13,VLOOKUP(卡牌!R166,卡牌!$B$4:$F$39,2,TRUE))/100)*100)</f>
        <v>58400</v>
      </c>
      <c r="W166" s="14">
        <v>1603004</v>
      </c>
      <c r="X166" s="18">
        <f>INT(地狱道!N$5*INDEX(地狱道!$H$21:$H$24,VLOOKUP(卡牌!R166,卡牌!$B$4:$C$39,2)))</f>
        <v>1899</v>
      </c>
      <c r="Y166" s="14"/>
      <c r="Z166" s="14"/>
      <c r="AA166" s="14"/>
      <c r="AB166" s="14"/>
      <c r="AD166" s="14" t="str">
        <f t="shared" ref="AD166:AD167" si="44">U166&amp;"#"&amp;V166&amp;"#"&amp;14&amp;"|"&amp;W166&amp;"#"&amp;X166&amp;"#"&amp;16</f>
        <v>1401002#58400#14|1603004#1899#16</v>
      </c>
    </row>
    <row r="167" spans="17:30" ht="16.5" x14ac:dyDescent="0.2">
      <c r="Q167" s="14" t="str">
        <f>S167&amp;INDEX(地狱道!$K$20:$K$27,卡牌!T167)&amp;"突破消耗"</f>
        <v>项羽叫唤突破消耗</v>
      </c>
      <c r="R167" s="14">
        <v>1102006</v>
      </c>
      <c r="S167" s="14" t="str">
        <f t="shared" si="35"/>
        <v>项羽</v>
      </c>
      <c r="T167" s="14">
        <v>4</v>
      </c>
      <c r="U167" s="14">
        <v>1401002</v>
      </c>
      <c r="V167" s="18">
        <f>IF(T167=1,5000,INT(INDEX(地狱道!$M$4:$M$10,卡牌!T167-1)*INDEX(卡牌!$J$10:$J$13,VLOOKUP(卡牌!R167,卡牌!$B$4:$F$39,2,TRUE))/100)*100)</f>
        <v>142300</v>
      </c>
      <c r="W167" s="14">
        <v>1603005</v>
      </c>
      <c r="X167" s="18">
        <f>INT(地狱道!O$6*INDEX(地狱道!$H$21:$H$24,VLOOKUP(卡牌!R167,卡牌!$B$4:$C$39,2)))</f>
        <v>1895</v>
      </c>
      <c r="Y167" s="14"/>
      <c r="Z167" s="14"/>
      <c r="AA167" s="14"/>
      <c r="AB167" s="14"/>
      <c r="AD167" s="14" t="str">
        <f t="shared" si="44"/>
        <v>1401002#142300#14|1603005#1895#16</v>
      </c>
    </row>
    <row r="168" spans="17:30" ht="16.5" x14ac:dyDescent="0.2">
      <c r="Q168" s="14" t="str">
        <f>S168&amp;INDEX(地狱道!$K$20:$K$27,卡牌!T168)&amp;"突破消耗"</f>
        <v>项羽大叫唤突破消耗</v>
      </c>
      <c r="R168" s="14">
        <v>1102006</v>
      </c>
      <c r="S168" s="14" t="str">
        <f t="shared" si="35"/>
        <v>项羽</v>
      </c>
      <c r="T168" s="14">
        <v>5</v>
      </c>
      <c r="U168" s="14">
        <v>1401002</v>
      </c>
      <c r="V168" s="18">
        <f>IF(T168=1,5000,INT(INDEX(地狱道!$M$4:$M$10,卡牌!T168-1)*INDEX(卡牌!$J$10:$J$13,VLOOKUP(卡牌!R168,卡牌!$B$4:$F$39,2,TRUE))/100)*100)</f>
        <v>277100</v>
      </c>
      <c r="W168" s="14">
        <v>1603005</v>
      </c>
      <c r="X168" s="18">
        <f>INT(地狱道!O$7*INDEX(地狱道!$H$21:$H$24,VLOOKUP(卡牌!R168,卡牌!$B$4:$C$39,2)))</f>
        <v>4422</v>
      </c>
      <c r="Y168" s="18">
        <f>INDEX($J$7:$N$7,VLOOKUP(R168,$B$4:$F$39,4))</f>
        <v>1603015</v>
      </c>
      <c r="Z168" s="18">
        <f>INT(INDEX(地狱道!$H$21:$H$24,VLOOKUP(卡牌!R168,卡牌!$B$4:$F$39,2))*地狱道!$Q$7)</f>
        <v>445</v>
      </c>
      <c r="AA168" s="14"/>
      <c r="AB168" s="14"/>
      <c r="AD168" s="14" t="str">
        <f>U168&amp;"#"&amp;V168&amp;"#"&amp;14&amp;"|"&amp;W168&amp;"#"&amp;X168&amp;"#"&amp;16&amp;"|"&amp;Y168&amp;"#"&amp;Z168&amp;"#"&amp;16</f>
        <v>1401002#277100#14|1603005#4422#16|1603015#445#16</v>
      </c>
    </row>
    <row r="169" spans="17:30" ht="16.5" x14ac:dyDescent="0.2">
      <c r="Q169" s="14" t="str">
        <f>S169&amp;INDEX(地狱道!$K$20:$K$27,卡牌!T169)&amp;"突破消耗"</f>
        <v>项羽焦热突破消耗</v>
      </c>
      <c r="R169" s="14">
        <v>1102006</v>
      </c>
      <c r="S169" s="14" t="str">
        <f t="shared" si="35"/>
        <v>项羽</v>
      </c>
      <c r="T169" s="14">
        <v>6</v>
      </c>
      <c r="U169" s="14">
        <v>1401002</v>
      </c>
      <c r="V169" s="18">
        <f>IF(T169=1,5000,INT(INDEX(地狱道!$M$4:$M$10,卡牌!T169-1)*INDEX(卡牌!$J$10:$J$13,VLOOKUP(卡牌!R169,卡牌!$B$4:$F$39,2,TRUE))/100)*100)</f>
        <v>473900</v>
      </c>
      <c r="W169" s="14">
        <v>1603006</v>
      </c>
      <c r="X169" s="18">
        <f>INT(地狱道!P$8*INDEX(地狱道!$H$21:$H$24,VLOOKUP(卡牌!R169,卡牌!$B$4:$C$39,2)))</f>
        <v>1123</v>
      </c>
      <c r="Y169" s="18">
        <f>INDEX($J$7:$N$7,VLOOKUP(R169,$B$4:$F$39,4))</f>
        <v>1603015</v>
      </c>
      <c r="Z169" s="18">
        <f>INT(INDEX(地狱道!$H$21:$H$24,VLOOKUP(卡牌!R169,卡牌!$B$4:$F$39,2))*地狱道!$Q$8)</f>
        <v>1039</v>
      </c>
      <c r="AA169" s="14"/>
      <c r="AB169" s="14"/>
      <c r="AD169" s="14" t="str">
        <f t="shared" ref="AD169:AD170" si="45">U169&amp;"#"&amp;V169&amp;"#"&amp;14&amp;"|"&amp;W169&amp;"#"&amp;X169&amp;"#"&amp;16&amp;"|"&amp;Y169&amp;"#"&amp;Z169&amp;"#"&amp;16</f>
        <v>1401002#473900#14|1603006#1123#16|1603015#1039#16</v>
      </c>
    </row>
    <row r="170" spans="17:30" ht="16.5" x14ac:dyDescent="0.2">
      <c r="Q170" s="14" t="str">
        <f>S170&amp;INDEX(地狱道!$K$20:$K$27,卡牌!T170)&amp;"突破消耗"</f>
        <v>项羽大焦热突破消耗</v>
      </c>
      <c r="R170" s="14">
        <v>1102006</v>
      </c>
      <c r="S170" s="14" t="str">
        <f t="shared" si="35"/>
        <v>项羽</v>
      </c>
      <c r="T170" s="14">
        <v>7</v>
      </c>
      <c r="U170" s="14">
        <v>1401002</v>
      </c>
      <c r="V170" s="18">
        <f>IF(T170=1,5000,INT(INDEX(地狱道!$M$4:$M$10,卡牌!T170-1)*INDEX(卡牌!$J$10:$J$13,VLOOKUP(卡牌!R170,卡牌!$B$4:$F$39,2,TRUE))/100)*100)</f>
        <v>744300</v>
      </c>
      <c r="W170" s="14">
        <v>1603006</v>
      </c>
      <c r="X170" s="18">
        <f>INT(地狱道!P$9*INDEX(地狱道!$H$21:$H$24,VLOOKUP(卡牌!R170,卡牌!$B$4:$C$39,2)))</f>
        <v>1684</v>
      </c>
      <c r="Y170" s="18">
        <f>INDEX($J$8:$N$8,VLOOKUP(R170,$B$4:$F$39,4))</f>
        <v>1603016</v>
      </c>
      <c r="Z170" s="18">
        <f>INT(INDEX(地狱道!$H$21:$H$24,VLOOKUP(卡牌!R170,卡牌!$B$4:$F$39,2))*地狱道!$R$9)</f>
        <v>473</v>
      </c>
      <c r="AA170" s="14"/>
      <c r="AB170" s="14"/>
      <c r="AD170" s="14" t="str">
        <f t="shared" si="45"/>
        <v>1401002#744300#14|1603006#1684#16|1603016#473#16</v>
      </c>
    </row>
    <row r="171" spans="17:30" ht="16.5" x14ac:dyDescent="0.2">
      <c r="Q171" s="14" t="str">
        <f>S171&amp;INDEX(地狱道!$K$20:$K$27,卡牌!T171)&amp;"突破消耗"</f>
        <v>项羽无间突破消耗</v>
      </c>
      <c r="R171" s="14">
        <v>1102006</v>
      </c>
      <c r="S171" s="14" t="str">
        <f t="shared" si="35"/>
        <v>项羽</v>
      </c>
      <c r="T171" s="14">
        <v>8</v>
      </c>
      <c r="U171" s="14">
        <v>1401002</v>
      </c>
      <c r="V171" s="18">
        <f>IF(T171=1,5000,INT(INDEX(地狱道!$M$4:$M$10,卡牌!T171-1)*INDEX(卡牌!$J$10:$J$13,VLOOKUP(卡牌!R171,卡牌!$B$4:$F$39,2,TRUE))/100)*100)</f>
        <v>1099400</v>
      </c>
      <c r="W171" s="14">
        <v>1603006</v>
      </c>
      <c r="X171" s="18">
        <f>INT(地狱道!P$10*INDEX(地狱道!$H$21:$H$24,VLOOKUP(卡牌!R171,卡牌!$B$4:$C$39,2)))</f>
        <v>2808</v>
      </c>
      <c r="Y171" s="18">
        <f>INDEX($J$8:$N$8,VLOOKUP(R171,$B$4:$F$39,4))</f>
        <v>1603016</v>
      </c>
      <c r="Z171" s="18">
        <f>INT(INDEX(地狱道!$H$21:$H$24,VLOOKUP(卡牌!R171,卡牌!$B$4:$F$39,2))*地狱道!$R$10)</f>
        <v>1105</v>
      </c>
      <c r="AA171" s="18">
        <f>VLOOKUP(R171,$B$4:$G$39,6)</f>
        <v>1603019</v>
      </c>
      <c r="AB171" s="18">
        <f>INT(INDEX(地狱道!$H$21:$H$24,VLOOKUP(卡牌!R171,卡牌!$B$4:$F$39,2))*地狱道!$S$10)</f>
        <v>369</v>
      </c>
      <c r="AD171" s="14" t="str">
        <f>U171&amp;"#"&amp;V171&amp;"#"&amp;14&amp;"|"&amp;W171&amp;"#"&amp;X171&amp;"#"&amp;16&amp;"|"&amp;Y171&amp;"#"&amp;Z171&amp;"#"&amp;16&amp;"|"&amp;AA171&amp;"#"&amp;AB171&amp;"#"&amp;16</f>
        <v>1401002#1099400#14|1603006#2808#16|1603016#1105#16|1603019#369#16</v>
      </c>
    </row>
    <row r="172" spans="17:30" ht="16.5" x14ac:dyDescent="0.2">
      <c r="Q172" s="14" t="str">
        <f>S172&amp;INDEX(地狱道!$K$20:$K$27,卡牌!T172)&amp;"突破消耗"</f>
        <v>天使缇娜等活突破消耗</v>
      </c>
      <c r="R172" s="14">
        <v>1102007</v>
      </c>
      <c r="S172" s="14" t="str">
        <f t="shared" si="35"/>
        <v>天使缇娜</v>
      </c>
      <c r="T172" s="14">
        <v>1</v>
      </c>
      <c r="U172" s="14">
        <v>1401002</v>
      </c>
      <c r="V172" s="18">
        <f>IF(T172=1,5000,INT(INDEX(地狱道!$M$4:$M$10,卡牌!T172-1)*INDEX(卡牌!$J$10:$J$13,VLOOKUP(卡牌!R172,卡牌!$B$4:$F$39,2,TRUE))/100)*100)</f>
        <v>5000</v>
      </c>
      <c r="W172" s="14"/>
      <c r="X172" s="14"/>
      <c r="Y172" s="14"/>
      <c r="Z172" s="14"/>
      <c r="AA172" s="14"/>
      <c r="AB172" s="14"/>
      <c r="AD172" s="14" t="str">
        <f>U172&amp;"#"&amp;V172&amp;"#"&amp;14</f>
        <v>1401002#5000#14</v>
      </c>
    </row>
    <row r="173" spans="17:30" ht="16.5" x14ac:dyDescent="0.2">
      <c r="Q173" s="14" t="str">
        <f>S173&amp;INDEX(地狱道!$K$20:$K$27,卡牌!T173)&amp;"突破消耗"</f>
        <v>天使缇娜黑绳突破消耗</v>
      </c>
      <c r="R173" s="14">
        <v>1102007</v>
      </c>
      <c r="S173" s="14" t="str">
        <f t="shared" si="35"/>
        <v>天使缇娜</v>
      </c>
      <c r="T173" s="14">
        <v>2</v>
      </c>
      <c r="U173" s="14">
        <v>1401002</v>
      </c>
      <c r="V173" s="18">
        <f>IF(T173=1,5000,INT(INDEX(地狱道!$M$4:$M$10,卡牌!T173-1)*INDEX(卡牌!$J$10:$J$13,VLOOKUP(卡牌!R173,卡牌!$B$4:$F$39,2,TRUE))/100)*100)</f>
        <v>6900</v>
      </c>
      <c r="W173" s="14">
        <v>1603004</v>
      </c>
      <c r="X173" s="18">
        <f>INT(地狱道!N$4*INDEX(地狱道!$H$21:$H$24,VLOOKUP(卡牌!R173,卡牌!$B$4:$C$39,2)))</f>
        <v>603</v>
      </c>
      <c r="Y173" s="14"/>
      <c r="Z173" s="14"/>
      <c r="AA173" s="14"/>
      <c r="AB173" s="14"/>
      <c r="AD173" s="14" t="str">
        <f>U173&amp;"#"&amp;V173&amp;"#"&amp;14&amp;"|"&amp;W173&amp;"#"&amp;X173&amp;"#"&amp;16</f>
        <v>1401002#6900#14|1603004#603#16</v>
      </c>
    </row>
    <row r="174" spans="17:30" ht="16.5" x14ac:dyDescent="0.2">
      <c r="Q174" s="14" t="str">
        <f>S174&amp;INDEX(地狱道!$K$20:$K$27,卡牌!T174)&amp;"突破消耗"</f>
        <v>天使缇娜众合突破消耗</v>
      </c>
      <c r="R174" s="14">
        <v>1102007</v>
      </c>
      <c r="S174" s="14" t="str">
        <f t="shared" si="35"/>
        <v>天使缇娜</v>
      </c>
      <c r="T174" s="14">
        <v>3</v>
      </c>
      <c r="U174" s="14">
        <v>1401002</v>
      </c>
      <c r="V174" s="18">
        <f>IF(T174=1,5000,INT(INDEX(地狱道!$M$4:$M$10,卡牌!T174-1)*INDEX(卡牌!$J$10:$J$13,VLOOKUP(卡牌!R174,卡牌!$B$4:$F$39,2,TRUE))/100)*100)</f>
        <v>46700</v>
      </c>
      <c r="W174" s="14">
        <v>1603004</v>
      </c>
      <c r="X174" s="18">
        <f>INT(地狱道!N$5*INDEX(地狱道!$H$21:$H$24,VLOOKUP(卡牌!R174,卡牌!$B$4:$C$39,2)))</f>
        <v>1407</v>
      </c>
      <c r="Y174" s="14"/>
      <c r="Z174" s="14"/>
      <c r="AA174" s="14"/>
      <c r="AB174" s="14"/>
      <c r="AD174" s="14" t="str">
        <f t="shared" ref="AD174:AD175" si="46">U174&amp;"#"&amp;V174&amp;"#"&amp;14&amp;"|"&amp;W174&amp;"#"&amp;X174&amp;"#"&amp;16</f>
        <v>1401002#46700#14|1603004#1407#16</v>
      </c>
    </row>
    <row r="175" spans="17:30" ht="16.5" x14ac:dyDescent="0.2">
      <c r="Q175" s="14" t="str">
        <f>S175&amp;INDEX(地狱道!$K$20:$K$27,卡牌!T175)&amp;"突破消耗"</f>
        <v>天使缇娜叫唤突破消耗</v>
      </c>
      <c r="R175" s="14">
        <v>1102007</v>
      </c>
      <c r="S175" s="14" t="str">
        <f t="shared" si="35"/>
        <v>天使缇娜</v>
      </c>
      <c r="T175" s="14">
        <v>4</v>
      </c>
      <c r="U175" s="14">
        <v>1401002</v>
      </c>
      <c r="V175" s="18">
        <f>IF(T175=1,5000,INT(INDEX(地狱道!$M$4:$M$10,卡牌!T175-1)*INDEX(卡牌!$J$10:$J$13,VLOOKUP(卡牌!R175,卡牌!$B$4:$F$39,2,TRUE))/100)*100)</f>
        <v>113900</v>
      </c>
      <c r="W175" s="14">
        <v>1603005</v>
      </c>
      <c r="X175" s="18">
        <f>INT(地狱道!O$6*INDEX(地狱道!$H$21:$H$24,VLOOKUP(卡牌!R175,卡牌!$B$4:$C$39,2)))</f>
        <v>1404</v>
      </c>
      <c r="Y175" s="14"/>
      <c r="Z175" s="14"/>
      <c r="AA175" s="14"/>
      <c r="AB175" s="14"/>
      <c r="AD175" s="14" t="str">
        <f t="shared" si="46"/>
        <v>1401002#113900#14|1603005#1404#16</v>
      </c>
    </row>
    <row r="176" spans="17:30" ht="16.5" x14ac:dyDescent="0.2">
      <c r="Q176" s="14" t="str">
        <f>S176&amp;INDEX(地狱道!$K$20:$K$27,卡牌!T176)&amp;"突破消耗"</f>
        <v>天使缇娜大叫唤突破消耗</v>
      </c>
      <c r="R176" s="14">
        <v>1102007</v>
      </c>
      <c r="S176" s="14" t="str">
        <f t="shared" si="35"/>
        <v>天使缇娜</v>
      </c>
      <c r="T176" s="14">
        <v>5</v>
      </c>
      <c r="U176" s="14">
        <v>1401002</v>
      </c>
      <c r="V176" s="18">
        <f>IF(T176=1,5000,INT(INDEX(地狱道!$M$4:$M$10,卡牌!T176-1)*INDEX(卡牌!$J$10:$J$13,VLOOKUP(卡牌!R176,卡牌!$B$4:$F$39,2,TRUE))/100)*100)</f>
        <v>221600</v>
      </c>
      <c r="W176" s="14">
        <v>1603005</v>
      </c>
      <c r="X176" s="18">
        <f>INT(地狱道!O$7*INDEX(地狱道!$H$21:$H$24,VLOOKUP(卡牌!R176,卡牌!$B$4:$C$39,2)))</f>
        <v>3276</v>
      </c>
      <c r="Y176" s="18">
        <f>INDEX($J$7:$N$7,VLOOKUP(R176,$B$4:$F$39,4))</f>
        <v>1603009</v>
      </c>
      <c r="Z176" s="18">
        <f>INT(INDEX(地狱道!$H$21:$H$24,VLOOKUP(卡牌!R176,卡牌!$B$4:$F$39,2))*地狱道!$Q$7)</f>
        <v>330</v>
      </c>
      <c r="AA176" s="14"/>
      <c r="AB176" s="14"/>
      <c r="AD176" s="14" t="str">
        <f>U176&amp;"#"&amp;V176&amp;"#"&amp;14&amp;"|"&amp;W176&amp;"#"&amp;X176&amp;"#"&amp;16&amp;"|"&amp;Y176&amp;"#"&amp;Z176&amp;"#"&amp;16</f>
        <v>1401002#221600#14|1603005#3276#16|1603009#330#16</v>
      </c>
    </row>
    <row r="177" spans="17:30" ht="16.5" x14ac:dyDescent="0.2">
      <c r="Q177" s="14" t="str">
        <f>S177&amp;INDEX(地狱道!$K$20:$K$27,卡牌!T177)&amp;"突破消耗"</f>
        <v>天使缇娜焦热突破消耗</v>
      </c>
      <c r="R177" s="14">
        <v>1102007</v>
      </c>
      <c r="S177" s="14" t="str">
        <f t="shared" si="35"/>
        <v>天使缇娜</v>
      </c>
      <c r="T177" s="14">
        <v>6</v>
      </c>
      <c r="U177" s="14">
        <v>1401002</v>
      </c>
      <c r="V177" s="18">
        <f>IF(T177=1,5000,INT(INDEX(地狱道!$M$4:$M$10,卡牌!T177-1)*INDEX(卡牌!$J$10:$J$13,VLOOKUP(卡牌!R177,卡牌!$B$4:$F$39,2,TRUE))/100)*100)</f>
        <v>379100</v>
      </c>
      <c r="W177" s="14">
        <v>1603006</v>
      </c>
      <c r="X177" s="18">
        <f>INT(地狱道!P$8*INDEX(地狱道!$H$21:$H$24,VLOOKUP(卡牌!R177,卡牌!$B$4:$C$39,2)))</f>
        <v>832</v>
      </c>
      <c r="Y177" s="18">
        <f>INDEX($J$7:$N$7,VLOOKUP(R177,$B$4:$F$39,4))</f>
        <v>1603009</v>
      </c>
      <c r="Z177" s="18">
        <f>INT(INDEX(地狱道!$H$21:$H$24,VLOOKUP(卡牌!R177,卡牌!$B$4:$F$39,2))*地狱道!$Q$8)</f>
        <v>770</v>
      </c>
      <c r="AA177" s="14"/>
      <c r="AB177" s="14"/>
      <c r="AD177" s="14" t="str">
        <f t="shared" ref="AD177:AD178" si="47">U177&amp;"#"&amp;V177&amp;"#"&amp;14&amp;"|"&amp;W177&amp;"#"&amp;X177&amp;"#"&amp;16&amp;"|"&amp;Y177&amp;"#"&amp;Z177&amp;"#"&amp;16</f>
        <v>1401002#379100#14|1603006#832#16|1603009#770#16</v>
      </c>
    </row>
    <row r="178" spans="17:30" ht="16.5" x14ac:dyDescent="0.2">
      <c r="Q178" s="14" t="str">
        <f>S178&amp;INDEX(地狱道!$K$20:$K$27,卡牌!T178)&amp;"突破消耗"</f>
        <v>天使缇娜大焦热突破消耗</v>
      </c>
      <c r="R178" s="14">
        <v>1102007</v>
      </c>
      <c r="S178" s="14" t="str">
        <f t="shared" si="35"/>
        <v>天使缇娜</v>
      </c>
      <c r="T178" s="14">
        <v>7</v>
      </c>
      <c r="U178" s="14">
        <v>1401002</v>
      </c>
      <c r="V178" s="18">
        <f>IF(T178=1,5000,INT(INDEX(地狱道!$M$4:$M$10,卡牌!T178-1)*INDEX(卡牌!$J$10:$J$13,VLOOKUP(卡牌!R178,卡牌!$B$4:$F$39,2,TRUE))/100)*100)</f>
        <v>595400</v>
      </c>
      <c r="W178" s="14">
        <v>1603006</v>
      </c>
      <c r="X178" s="18">
        <f>INT(地狱道!P$9*INDEX(地狱道!$H$21:$H$24,VLOOKUP(卡牌!R178,卡牌!$B$4:$C$39,2)))</f>
        <v>1248</v>
      </c>
      <c r="Y178" s="18">
        <f>INDEX($J$8:$N$8,VLOOKUP(R178,$B$4:$F$39,4))</f>
        <v>1603010</v>
      </c>
      <c r="Z178" s="18">
        <f>INT(INDEX(地狱道!$H$21:$H$24,VLOOKUP(卡牌!R178,卡牌!$B$4:$F$39,2))*地狱道!$R$9)</f>
        <v>351</v>
      </c>
      <c r="AA178" s="14"/>
      <c r="AB178" s="14"/>
      <c r="AD178" s="14" t="str">
        <f t="shared" si="47"/>
        <v>1401002#595400#14|1603006#1248#16|1603010#351#16</v>
      </c>
    </row>
    <row r="179" spans="17:30" ht="16.5" x14ac:dyDescent="0.2">
      <c r="Q179" s="14" t="str">
        <f>S179&amp;INDEX(地狱道!$K$20:$K$27,卡牌!T179)&amp;"突破消耗"</f>
        <v>天使缇娜无间突破消耗</v>
      </c>
      <c r="R179" s="14">
        <v>1102007</v>
      </c>
      <c r="S179" s="14" t="str">
        <f t="shared" si="35"/>
        <v>天使缇娜</v>
      </c>
      <c r="T179" s="14">
        <v>8</v>
      </c>
      <c r="U179" s="14">
        <v>1401002</v>
      </c>
      <c r="V179" s="18">
        <f>IF(T179=1,5000,INT(INDEX(地狱道!$M$4:$M$10,卡牌!T179-1)*INDEX(卡牌!$J$10:$J$13,VLOOKUP(卡牌!R179,卡牌!$B$4:$F$39,2,TRUE))/100)*100)</f>
        <v>879500</v>
      </c>
      <c r="W179" s="14">
        <v>1603006</v>
      </c>
      <c r="X179" s="18">
        <f>INT(地狱道!P$10*INDEX(地狱道!$H$21:$H$24,VLOOKUP(卡牌!R179,卡牌!$B$4:$C$39,2)))</f>
        <v>2080</v>
      </c>
      <c r="Y179" s="18">
        <f>INDEX($J$8:$N$8,VLOOKUP(R179,$B$4:$F$39,4))</f>
        <v>1603010</v>
      </c>
      <c r="Z179" s="18">
        <f>INT(INDEX(地狱道!$H$21:$H$24,VLOOKUP(卡牌!R179,卡牌!$B$4:$F$39,2))*地狱道!$R$10)</f>
        <v>819</v>
      </c>
      <c r="AA179" s="18">
        <f>VLOOKUP(R179,$B$4:$G$39,6)</f>
        <v>1603020</v>
      </c>
      <c r="AB179" s="18">
        <f>INT(INDEX(地狱道!$H$21:$H$24,VLOOKUP(卡牌!R179,卡牌!$B$4:$F$39,2))*地狱道!$S$10)</f>
        <v>274</v>
      </c>
      <c r="AD179" s="14" t="str">
        <f>U179&amp;"#"&amp;V179&amp;"#"&amp;14&amp;"|"&amp;W179&amp;"#"&amp;X179&amp;"#"&amp;16&amp;"|"&amp;Y179&amp;"#"&amp;Z179&amp;"#"&amp;16&amp;"|"&amp;AA179&amp;"#"&amp;AB179&amp;"#"&amp;16</f>
        <v>1401002#879500#14|1603006#2080#16|1603010#819#16|1603020#274#16</v>
      </c>
    </row>
    <row r="180" spans="17:30" ht="16.5" x14ac:dyDescent="0.2">
      <c r="Q180" s="14" t="str">
        <f>S180&amp;INDEX(地狱道!$K$20:$K$27,卡牌!T180)&amp;"突破消耗"</f>
        <v>夏侯渊等活突破消耗</v>
      </c>
      <c r="R180" s="14">
        <v>1102008</v>
      </c>
      <c r="S180" s="14" t="str">
        <f t="shared" si="35"/>
        <v>夏侯渊</v>
      </c>
      <c r="T180" s="14">
        <v>1</v>
      </c>
      <c r="U180" s="14">
        <v>1401002</v>
      </c>
      <c r="V180" s="18">
        <f>IF(T180=1,5000,INT(INDEX(地狱道!$M$4:$M$10,卡牌!T180-1)*INDEX(卡牌!$J$10:$J$13,VLOOKUP(卡牌!R180,卡牌!$B$4:$F$39,2,TRUE))/100)*100)</f>
        <v>5000</v>
      </c>
      <c r="W180" s="14"/>
      <c r="X180" s="14"/>
      <c r="Y180" s="14"/>
      <c r="Z180" s="14"/>
      <c r="AA180" s="14"/>
      <c r="AB180" s="14"/>
      <c r="AD180" s="14" t="str">
        <f>U180&amp;"#"&amp;V180&amp;"#"&amp;14</f>
        <v>1401002#5000#14</v>
      </c>
    </row>
    <row r="181" spans="17:30" ht="16.5" x14ac:dyDescent="0.2">
      <c r="Q181" s="14" t="str">
        <f>S181&amp;INDEX(地狱道!$K$20:$K$27,卡牌!T181)&amp;"突破消耗"</f>
        <v>夏侯渊黑绳突破消耗</v>
      </c>
      <c r="R181" s="14">
        <v>1102008</v>
      </c>
      <c r="S181" s="14" t="str">
        <f t="shared" si="35"/>
        <v>夏侯渊</v>
      </c>
      <c r="T181" s="14">
        <v>2</v>
      </c>
      <c r="U181" s="14">
        <v>1401002</v>
      </c>
      <c r="V181" s="18">
        <f>IF(T181=1,5000,INT(INDEX(地狱道!$M$4:$M$10,卡牌!T181-1)*INDEX(卡牌!$J$10:$J$13,VLOOKUP(卡牌!R181,卡牌!$B$4:$F$39,2,TRUE))/100)*100)</f>
        <v>8700</v>
      </c>
      <c r="W181" s="14">
        <v>1603004</v>
      </c>
      <c r="X181" s="18">
        <f>INT(地狱道!N$4*INDEX(地狱道!$H$21:$H$24,VLOOKUP(卡牌!R181,卡牌!$B$4:$C$39,2)))</f>
        <v>814</v>
      </c>
      <c r="Y181" s="14"/>
      <c r="Z181" s="14"/>
      <c r="AA181" s="14"/>
      <c r="AB181" s="14"/>
      <c r="AD181" s="14" t="str">
        <f>U181&amp;"#"&amp;V181&amp;"#"&amp;14&amp;"|"&amp;W181&amp;"#"&amp;X181&amp;"#"&amp;16</f>
        <v>1401002#8700#14|1603004#814#16</v>
      </c>
    </row>
    <row r="182" spans="17:30" ht="16.5" x14ac:dyDescent="0.2">
      <c r="Q182" s="14" t="str">
        <f>S182&amp;INDEX(地狱道!$K$20:$K$27,卡牌!T182)&amp;"突破消耗"</f>
        <v>夏侯渊众合突破消耗</v>
      </c>
      <c r="R182" s="14">
        <v>1102008</v>
      </c>
      <c r="S182" s="14" t="str">
        <f t="shared" si="35"/>
        <v>夏侯渊</v>
      </c>
      <c r="T182" s="14">
        <v>3</v>
      </c>
      <c r="U182" s="14">
        <v>1401002</v>
      </c>
      <c r="V182" s="18">
        <f>IF(T182=1,5000,INT(INDEX(地狱道!$M$4:$M$10,卡牌!T182-1)*INDEX(卡牌!$J$10:$J$13,VLOOKUP(卡牌!R182,卡牌!$B$4:$F$39,2,TRUE))/100)*100)</f>
        <v>58400</v>
      </c>
      <c r="W182" s="14">
        <v>1603004</v>
      </c>
      <c r="X182" s="18">
        <f>INT(地狱道!N$5*INDEX(地狱道!$H$21:$H$24,VLOOKUP(卡牌!R182,卡牌!$B$4:$C$39,2)))</f>
        <v>1899</v>
      </c>
      <c r="Y182" s="14"/>
      <c r="Z182" s="14"/>
      <c r="AA182" s="14"/>
      <c r="AB182" s="14"/>
      <c r="AD182" s="14" t="str">
        <f t="shared" ref="AD182:AD183" si="48">U182&amp;"#"&amp;V182&amp;"#"&amp;14&amp;"|"&amp;W182&amp;"#"&amp;X182&amp;"#"&amp;16</f>
        <v>1401002#58400#14|1603004#1899#16</v>
      </c>
    </row>
    <row r="183" spans="17:30" ht="16.5" x14ac:dyDescent="0.2">
      <c r="Q183" s="14" t="str">
        <f>S183&amp;INDEX(地狱道!$K$20:$K$27,卡牌!T183)&amp;"突破消耗"</f>
        <v>夏侯渊叫唤突破消耗</v>
      </c>
      <c r="R183" s="14">
        <v>1102008</v>
      </c>
      <c r="S183" s="14" t="str">
        <f t="shared" si="35"/>
        <v>夏侯渊</v>
      </c>
      <c r="T183" s="14">
        <v>4</v>
      </c>
      <c r="U183" s="14">
        <v>1401002</v>
      </c>
      <c r="V183" s="18">
        <f>IF(T183=1,5000,INT(INDEX(地狱道!$M$4:$M$10,卡牌!T183-1)*INDEX(卡牌!$J$10:$J$13,VLOOKUP(卡牌!R183,卡牌!$B$4:$F$39,2,TRUE))/100)*100)</f>
        <v>142300</v>
      </c>
      <c r="W183" s="14">
        <v>1603005</v>
      </c>
      <c r="X183" s="18">
        <f>INT(地狱道!O$6*INDEX(地狱道!$H$21:$H$24,VLOOKUP(卡牌!R183,卡牌!$B$4:$C$39,2)))</f>
        <v>1895</v>
      </c>
      <c r="Y183" s="14"/>
      <c r="Z183" s="14"/>
      <c r="AA183" s="14"/>
      <c r="AB183" s="14"/>
      <c r="AD183" s="14" t="str">
        <f t="shared" si="48"/>
        <v>1401002#142300#14|1603005#1895#16</v>
      </c>
    </row>
    <row r="184" spans="17:30" ht="16.5" x14ac:dyDescent="0.2">
      <c r="Q184" s="14" t="str">
        <f>S184&amp;INDEX(地狱道!$K$20:$K$27,卡牌!T184)&amp;"突破消耗"</f>
        <v>夏侯渊大叫唤突破消耗</v>
      </c>
      <c r="R184" s="14">
        <v>1102008</v>
      </c>
      <c r="S184" s="14" t="str">
        <f t="shared" si="35"/>
        <v>夏侯渊</v>
      </c>
      <c r="T184" s="14">
        <v>5</v>
      </c>
      <c r="U184" s="14">
        <v>1401002</v>
      </c>
      <c r="V184" s="18">
        <f>IF(T184=1,5000,INT(INDEX(地狱道!$M$4:$M$10,卡牌!T184-1)*INDEX(卡牌!$J$10:$J$13,VLOOKUP(卡牌!R184,卡牌!$B$4:$F$39,2,TRUE))/100)*100)</f>
        <v>277100</v>
      </c>
      <c r="W184" s="14">
        <v>1603005</v>
      </c>
      <c r="X184" s="18">
        <f>INT(地狱道!O$7*INDEX(地狱道!$H$21:$H$24,VLOOKUP(卡牌!R184,卡牌!$B$4:$C$39,2)))</f>
        <v>4422</v>
      </c>
      <c r="Y184" s="18">
        <f>INDEX($J$7:$N$7,VLOOKUP(R184,$B$4:$F$39,4))</f>
        <v>1603011</v>
      </c>
      <c r="Z184" s="18">
        <f>INT(INDEX(地狱道!$H$21:$H$24,VLOOKUP(卡牌!R184,卡牌!$B$4:$F$39,2))*地狱道!$Q$7)</f>
        <v>445</v>
      </c>
      <c r="AA184" s="14"/>
      <c r="AB184" s="14"/>
      <c r="AD184" s="14" t="str">
        <f>U184&amp;"#"&amp;V184&amp;"#"&amp;14&amp;"|"&amp;W184&amp;"#"&amp;X184&amp;"#"&amp;16&amp;"|"&amp;Y184&amp;"#"&amp;Z184&amp;"#"&amp;16</f>
        <v>1401002#277100#14|1603005#4422#16|1603011#445#16</v>
      </c>
    </row>
    <row r="185" spans="17:30" ht="16.5" x14ac:dyDescent="0.2">
      <c r="Q185" s="14" t="str">
        <f>S185&amp;INDEX(地狱道!$K$20:$K$27,卡牌!T185)&amp;"突破消耗"</f>
        <v>夏侯渊焦热突破消耗</v>
      </c>
      <c r="R185" s="14">
        <v>1102008</v>
      </c>
      <c r="S185" s="14" t="str">
        <f t="shared" si="35"/>
        <v>夏侯渊</v>
      </c>
      <c r="T185" s="14">
        <v>6</v>
      </c>
      <c r="U185" s="14">
        <v>1401002</v>
      </c>
      <c r="V185" s="18">
        <f>IF(T185=1,5000,INT(INDEX(地狱道!$M$4:$M$10,卡牌!T185-1)*INDEX(卡牌!$J$10:$J$13,VLOOKUP(卡牌!R185,卡牌!$B$4:$F$39,2,TRUE))/100)*100)</f>
        <v>473900</v>
      </c>
      <c r="W185" s="14">
        <v>1603006</v>
      </c>
      <c r="X185" s="18">
        <f>INT(地狱道!P$8*INDEX(地狱道!$H$21:$H$24,VLOOKUP(卡牌!R185,卡牌!$B$4:$C$39,2)))</f>
        <v>1123</v>
      </c>
      <c r="Y185" s="18">
        <f>INDEX($J$7:$N$7,VLOOKUP(R185,$B$4:$F$39,4))</f>
        <v>1603011</v>
      </c>
      <c r="Z185" s="18">
        <f>INT(INDEX(地狱道!$H$21:$H$24,VLOOKUP(卡牌!R185,卡牌!$B$4:$F$39,2))*地狱道!$Q$8)</f>
        <v>1039</v>
      </c>
      <c r="AA185" s="14"/>
      <c r="AB185" s="14"/>
      <c r="AD185" s="14" t="str">
        <f t="shared" ref="AD185:AD186" si="49">U185&amp;"#"&amp;V185&amp;"#"&amp;14&amp;"|"&amp;W185&amp;"#"&amp;X185&amp;"#"&amp;16&amp;"|"&amp;Y185&amp;"#"&amp;Z185&amp;"#"&amp;16</f>
        <v>1401002#473900#14|1603006#1123#16|1603011#1039#16</v>
      </c>
    </row>
    <row r="186" spans="17:30" ht="16.5" x14ac:dyDescent="0.2">
      <c r="Q186" s="14" t="str">
        <f>S186&amp;INDEX(地狱道!$K$20:$K$27,卡牌!T186)&amp;"突破消耗"</f>
        <v>夏侯渊大焦热突破消耗</v>
      </c>
      <c r="R186" s="14">
        <v>1102008</v>
      </c>
      <c r="S186" s="14" t="str">
        <f t="shared" si="35"/>
        <v>夏侯渊</v>
      </c>
      <c r="T186" s="14">
        <v>7</v>
      </c>
      <c r="U186" s="14">
        <v>1401002</v>
      </c>
      <c r="V186" s="18">
        <f>IF(T186=1,5000,INT(INDEX(地狱道!$M$4:$M$10,卡牌!T186-1)*INDEX(卡牌!$J$10:$J$13,VLOOKUP(卡牌!R186,卡牌!$B$4:$F$39,2,TRUE))/100)*100)</f>
        <v>744300</v>
      </c>
      <c r="W186" s="14">
        <v>1603006</v>
      </c>
      <c r="X186" s="18">
        <f>INT(地狱道!P$9*INDEX(地狱道!$H$21:$H$24,VLOOKUP(卡牌!R186,卡牌!$B$4:$C$39,2)))</f>
        <v>1684</v>
      </c>
      <c r="Y186" s="18">
        <f>INDEX($J$8:$N$8,VLOOKUP(R186,$B$4:$F$39,4))</f>
        <v>1603012</v>
      </c>
      <c r="Z186" s="18">
        <f>INT(INDEX(地狱道!$H$21:$H$24,VLOOKUP(卡牌!R186,卡牌!$B$4:$F$39,2))*地狱道!$R$9)</f>
        <v>473</v>
      </c>
      <c r="AA186" s="14"/>
      <c r="AB186" s="14"/>
      <c r="AD186" s="14" t="str">
        <f t="shared" si="49"/>
        <v>1401002#744300#14|1603006#1684#16|1603012#473#16</v>
      </c>
    </row>
    <row r="187" spans="17:30" ht="16.5" x14ac:dyDescent="0.2">
      <c r="Q187" s="14" t="str">
        <f>S187&amp;INDEX(地狱道!$K$20:$K$27,卡牌!T187)&amp;"突破消耗"</f>
        <v>夏侯渊无间突破消耗</v>
      </c>
      <c r="R187" s="14">
        <v>1102008</v>
      </c>
      <c r="S187" s="14" t="str">
        <f t="shared" si="35"/>
        <v>夏侯渊</v>
      </c>
      <c r="T187" s="14">
        <v>8</v>
      </c>
      <c r="U187" s="14">
        <v>1401002</v>
      </c>
      <c r="V187" s="18">
        <f>IF(T187=1,5000,INT(INDEX(地狱道!$M$4:$M$10,卡牌!T187-1)*INDEX(卡牌!$J$10:$J$13,VLOOKUP(卡牌!R187,卡牌!$B$4:$F$39,2,TRUE))/100)*100)</f>
        <v>1099400</v>
      </c>
      <c r="W187" s="14">
        <v>1603006</v>
      </c>
      <c r="X187" s="18">
        <f>INT(地狱道!P$10*INDEX(地狱道!$H$21:$H$24,VLOOKUP(卡牌!R187,卡牌!$B$4:$C$39,2)))</f>
        <v>2808</v>
      </c>
      <c r="Y187" s="18">
        <f>INDEX($J$8:$N$8,VLOOKUP(R187,$B$4:$F$39,4))</f>
        <v>1603012</v>
      </c>
      <c r="Z187" s="18">
        <f>INT(INDEX(地狱道!$H$21:$H$24,VLOOKUP(卡牌!R187,卡牌!$B$4:$F$39,2))*地狱道!$R$10)</f>
        <v>1105</v>
      </c>
      <c r="AA187" s="18">
        <f>VLOOKUP(R187,$B$4:$G$39,6)</f>
        <v>1603019</v>
      </c>
      <c r="AB187" s="18">
        <f>INT(INDEX(地狱道!$H$21:$H$24,VLOOKUP(卡牌!R187,卡牌!$B$4:$F$39,2))*地狱道!$S$10)</f>
        <v>369</v>
      </c>
      <c r="AD187" s="14" t="str">
        <f>U187&amp;"#"&amp;V187&amp;"#"&amp;14&amp;"|"&amp;W187&amp;"#"&amp;X187&amp;"#"&amp;16&amp;"|"&amp;Y187&amp;"#"&amp;Z187&amp;"#"&amp;16&amp;"|"&amp;AA187&amp;"#"&amp;AB187&amp;"#"&amp;16</f>
        <v>1401002#1099400#14|1603006#2808#16|1603012#1105#16|1603019#369#16</v>
      </c>
    </row>
    <row r="188" spans="17:30" ht="16.5" x14ac:dyDescent="0.2">
      <c r="Q188" s="14" t="str">
        <f>S188&amp;INDEX(地狱道!$K$20:$K$27,卡牌!T188)&amp;"突破消耗"</f>
        <v>徐晃等活突破消耗</v>
      </c>
      <c r="R188" s="14">
        <v>1102009</v>
      </c>
      <c r="S188" s="14" t="str">
        <f t="shared" si="35"/>
        <v>徐晃</v>
      </c>
      <c r="T188" s="14">
        <v>1</v>
      </c>
      <c r="U188" s="14">
        <v>1401002</v>
      </c>
      <c r="V188" s="18">
        <f>IF(T188=1,5000,INT(INDEX(地狱道!$M$4:$M$10,卡牌!T188-1)*INDEX(卡牌!$J$10:$J$13,VLOOKUP(卡牌!R188,卡牌!$B$4:$F$39,2,TRUE))/100)*100)</f>
        <v>5000</v>
      </c>
      <c r="W188" s="14"/>
      <c r="X188" s="14"/>
      <c r="Y188" s="14"/>
      <c r="Z188" s="14"/>
      <c r="AA188" s="14"/>
      <c r="AB188" s="14"/>
      <c r="AD188" s="14" t="str">
        <f>U188&amp;"#"&amp;V188&amp;"#"&amp;14</f>
        <v>1401002#5000#14</v>
      </c>
    </row>
    <row r="189" spans="17:30" ht="16.5" x14ac:dyDescent="0.2">
      <c r="Q189" s="14" t="str">
        <f>S189&amp;INDEX(地狱道!$K$20:$K$27,卡牌!T189)&amp;"突破消耗"</f>
        <v>徐晃黑绳突破消耗</v>
      </c>
      <c r="R189" s="14">
        <v>1102009</v>
      </c>
      <c r="S189" s="14" t="str">
        <f t="shared" si="35"/>
        <v>徐晃</v>
      </c>
      <c r="T189" s="14">
        <v>2</v>
      </c>
      <c r="U189" s="14">
        <v>1401002</v>
      </c>
      <c r="V189" s="18">
        <f>IF(T189=1,5000,INT(INDEX(地狱道!$M$4:$M$10,卡牌!T189-1)*INDEX(卡牌!$J$10:$J$13,VLOOKUP(卡牌!R189,卡牌!$B$4:$F$39,2,TRUE))/100)*100)</f>
        <v>8700</v>
      </c>
      <c r="W189" s="14">
        <v>1603004</v>
      </c>
      <c r="X189" s="18">
        <f>INT(地狱道!N$4*INDEX(地狱道!$H$21:$H$24,VLOOKUP(卡牌!R189,卡牌!$B$4:$C$39,2)))</f>
        <v>814</v>
      </c>
      <c r="Y189" s="14"/>
      <c r="Z189" s="14"/>
      <c r="AA189" s="14"/>
      <c r="AB189" s="14"/>
      <c r="AD189" s="14" t="str">
        <f>U189&amp;"#"&amp;V189&amp;"#"&amp;14&amp;"|"&amp;W189&amp;"#"&amp;X189&amp;"#"&amp;16</f>
        <v>1401002#8700#14|1603004#814#16</v>
      </c>
    </row>
    <row r="190" spans="17:30" ht="16.5" x14ac:dyDescent="0.2">
      <c r="Q190" s="14" t="str">
        <f>S190&amp;INDEX(地狱道!$K$20:$K$27,卡牌!T190)&amp;"突破消耗"</f>
        <v>徐晃众合突破消耗</v>
      </c>
      <c r="R190" s="14">
        <v>1102009</v>
      </c>
      <c r="S190" s="14" t="str">
        <f t="shared" si="35"/>
        <v>徐晃</v>
      </c>
      <c r="T190" s="14">
        <v>3</v>
      </c>
      <c r="U190" s="14">
        <v>1401002</v>
      </c>
      <c r="V190" s="18">
        <f>IF(T190=1,5000,INT(INDEX(地狱道!$M$4:$M$10,卡牌!T190-1)*INDEX(卡牌!$J$10:$J$13,VLOOKUP(卡牌!R190,卡牌!$B$4:$F$39,2,TRUE))/100)*100)</f>
        <v>58400</v>
      </c>
      <c r="W190" s="14">
        <v>1603004</v>
      </c>
      <c r="X190" s="18">
        <f>INT(地狱道!N$5*INDEX(地狱道!$H$21:$H$24,VLOOKUP(卡牌!R190,卡牌!$B$4:$C$39,2)))</f>
        <v>1899</v>
      </c>
      <c r="Y190" s="14"/>
      <c r="Z190" s="14"/>
      <c r="AA190" s="14"/>
      <c r="AB190" s="14"/>
      <c r="AD190" s="14" t="str">
        <f t="shared" ref="AD190:AD191" si="50">U190&amp;"#"&amp;V190&amp;"#"&amp;14&amp;"|"&amp;W190&amp;"#"&amp;X190&amp;"#"&amp;16</f>
        <v>1401002#58400#14|1603004#1899#16</v>
      </c>
    </row>
    <row r="191" spans="17:30" ht="16.5" x14ac:dyDescent="0.2">
      <c r="Q191" s="14" t="str">
        <f>S191&amp;INDEX(地狱道!$K$20:$K$27,卡牌!T191)&amp;"突破消耗"</f>
        <v>徐晃叫唤突破消耗</v>
      </c>
      <c r="R191" s="14">
        <v>1102009</v>
      </c>
      <c r="S191" s="14" t="str">
        <f t="shared" si="35"/>
        <v>徐晃</v>
      </c>
      <c r="T191" s="14">
        <v>4</v>
      </c>
      <c r="U191" s="14">
        <v>1401002</v>
      </c>
      <c r="V191" s="18">
        <f>IF(T191=1,5000,INT(INDEX(地狱道!$M$4:$M$10,卡牌!T191-1)*INDEX(卡牌!$J$10:$J$13,VLOOKUP(卡牌!R191,卡牌!$B$4:$F$39,2,TRUE))/100)*100)</f>
        <v>142300</v>
      </c>
      <c r="W191" s="14">
        <v>1603005</v>
      </c>
      <c r="X191" s="18">
        <f>INT(地狱道!O$6*INDEX(地狱道!$H$21:$H$24,VLOOKUP(卡牌!R191,卡牌!$B$4:$C$39,2)))</f>
        <v>1895</v>
      </c>
      <c r="Y191" s="14"/>
      <c r="Z191" s="14"/>
      <c r="AA191" s="14"/>
      <c r="AB191" s="14"/>
      <c r="AD191" s="14" t="str">
        <f t="shared" si="50"/>
        <v>1401002#142300#14|1603005#1895#16</v>
      </c>
    </row>
    <row r="192" spans="17:30" ht="16.5" x14ac:dyDescent="0.2">
      <c r="Q192" s="14" t="str">
        <f>S192&amp;INDEX(地狱道!$K$20:$K$27,卡牌!T192)&amp;"突破消耗"</f>
        <v>徐晃大叫唤突破消耗</v>
      </c>
      <c r="R192" s="14">
        <v>1102009</v>
      </c>
      <c r="S192" s="14" t="str">
        <f t="shared" si="35"/>
        <v>徐晃</v>
      </c>
      <c r="T192" s="14">
        <v>5</v>
      </c>
      <c r="U192" s="14">
        <v>1401002</v>
      </c>
      <c r="V192" s="18">
        <f>IF(T192=1,5000,INT(INDEX(地狱道!$M$4:$M$10,卡牌!T192-1)*INDEX(卡牌!$J$10:$J$13,VLOOKUP(卡牌!R192,卡牌!$B$4:$F$39,2,TRUE))/100)*100)</f>
        <v>277100</v>
      </c>
      <c r="W192" s="14">
        <v>1603005</v>
      </c>
      <c r="X192" s="18">
        <f>INT(地狱道!O$7*INDEX(地狱道!$H$21:$H$24,VLOOKUP(卡牌!R192,卡牌!$B$4:$C$39,2)))</f>
        <v>4422</v>
      </c>
      <c r="Y192" s="18">
        <f>INDEX($J$7:$N$7,VLOOKUP(R192,$B$4:$F$39,4))</f>
        <v>1603007</v>
      </c>
      <c r="Z192" s="18">
        <f>INT(INDEX(地狱道!$H$21:$H$24,VLOOKUP(卡牌!R192,卡牌!$B$4:$F$39,2))*地狱道!$Q$7)</f>
        <v>445</v>
      </c>
      <c r="AA192" s="14"/>
      <c r="AB192" s="14"/>
      <c r="AD192" s="14" t="str">
        <f>U192&amp;"#"&amp;V192&amp;"#"&amp;14&amp;"|"&amp;W192&amp;"#"&amp;X192&amp;"#"&amp;16&amp;"|"&amp;Y192&amp;"#"&amp;Z192&amp;"#"&amp;16</f>
        <v>1401002#277100#14|1603005#4422#16|1603007#445#16</v>
      </c>
    </row>
    <row r="193" spans="17:30" ht="16.5" x14ac:dyDescent="0.2">
      <c r="Q193" s="14" t="str">
        <f>S193&amp;INDEX(地狱道!$K$20:$K$27,卡牌!T193)&amp;"突破消耗"</f>
        <v>徐晃焦热突破消耗</v>
      </c>
      <c r="R193" s="14">
        <v>1102009</v>
      </c>
      <c r="S193" s="14" t="str">
        <f t="shared" si="35"/>
        <v>徐晃</v>
      </c>
      <c r="T193" s="14">
        <v>6</v>
      </c>
      <c r="U193" s="14">
        <v>1401002</v>
      </c>
      <c r="V193" s="18">
        <f>IF(T193=1,5000,INT(INDEX(地狱道!$M$4:$M$10,卡牌!T193-1)*INDEX(卡牌!$J$10:$J$13,VLOOKUP(卡牌!R193,卡牌!$B$4:$F$39,2,TRUE))/100)*100)</f>
        <v>473900</v>
      </c>
      <c r="W193" s="14">
        <v>1603006</v>
      </c>
      <c r="X193" s="18">
        <f>INT(地狱道!P$8*INDEX(地狱道!$H$21:$H$24,VLOOKUP(卡牌!R193,卡牌!$B$4:$C$39,2)))</f>
        <v>1123</v>
      </c>
      <c r="Y193" s="18">
        <f>INDEX($J$7:$N$7,VLOOKUP(R193,$B$4:$F$39,4))</f>
        <v>1603007</v>
      </c>
      <c r="Z193" s="18">
        <f>INT(INDEX(地狱道!$H$21:$H$24,VLOOKUP(卡牌!R193,卡牌!$B$4:$F$39,2))*地狱道!$Q$8)</f>
        <v>1039</v>
      </c>
      <c r="AA193" s="14"/>
      <c r="AB193" s="14"/>
      <c r="AD193" s="14" t="str">
        <f t="shared" ref="AD193:AD194" si="51">U193&amp;"#"&amp;V193&amp;"#"&amp;14&amp;"|"&amp;W193&amp;"#"&amp;X193&amp;"#"&amp;16&amp;"|"&amp;Y193&amp;"#"&amp;Z193&amp;"#"&amp;16</f>
        <v>1401002#473900#14|1603006#1123#16|1603007#1039#16</v>
      </c>
    </row>
    <row r="194" spans="17:30" ht="16.5" x14ac:dyDescent="0.2">
      <c r="Q194" s="14" t="str">
        <f>S194&amp;INDEX(地狱道!$K$20:$K$27,卡牌!T194)&amp;"突破消耗"</f>
        <v>徐晃大焦热突破消耗</v>
      </c>
      <c r="R194" s="14">
        <v>1102009</v>
      </c>
      <c r="S194" s="14" t="str">
        <f t="shared" si="35"/>
        <v>徐晃</v>
      </c>
      <c r="T194" s="14">
        <v>7</v>
      </c>
      <c r="U194" s="14">
        <v>1401002</v>
      </c>
      <c r="V194" s="18">
        <f>IF(T194=1,5000,INT(INDEX(地狱道!$M$4:$M$10,卡牌!T194-1)*INDEX(卡牌!$J$10:$J$13,VLOOKUP(卡牌!R194,卡牌!$B$4:$F$39,2,TRUE))/100)*100)</f>
        <v>744300</v>
      </c>
      <c r="W194" s="14">
        <v>1603006</v>
      </c>
      <c r="X194" s="18">
        <f>INT(地狱道!P$9*INDEX(地狱道!$H$21:$H$24,VLOOKUP(卡牌!R194,卡牌!$B$4:$C$39,2)))</f>
        <v>1684</v>
      </c>
      <c r="Y194" s="18">
        <f>INDEX($J$8:$N$8,VLOOKUP(R194,$B$4:$F$39,4))</f>
        <v>1603008</v>
      </c>
      <c r="Z194" s="18">
        <f>INT(INDEX(地狱道!$H$21:$H$24,VLOOKUP(卡牌!R194,卡牌!$B$4:$F$39,2))*地狱道!$R$9)</f>
        <v>473</v>
      </c>
      <c r="AA194" s="14"/>
      <c r="AB194" s="14"/>
      <c r="AD194" s="14" t="str">
        <f t="shared" si="51"/>
        <v>1401002#744300#14|1603006#1684#16|1603008#473#16</v>
      </c>
    </row>
    <row r="195" spans="17:30" ht="16.5" x14ac:dyDescent="0.2">
      <c r="Q195" s="14" t="str">
        <f>S195&amp;INDEX(地狱道!$K$20:$K$27,卡牌!T195)&amp;"突破消耗"</f>
        <v>徐晃无间突破消耗</v>
      </c>
      <c r="R195" s="14">
        <v>1102009</v>
      </c>
      <c r="S195" s="14" t="str">
        <f t="shared" si="35"/>
        <v>徐晃</v>
      </c>
      <c r="T195" s="14">
        <v>8</v>
      </c>
      <c r="U195" s="14">
        <v>1401002</v>
      </c>
      <c r="V195" s="18">
        <f>IF(T195=1,5000,INT(INDEX(地狱道!$M$4:$M$10,卡牌!T195-1)*INDEX(卡牌!$J$10:$J$13,VLOOKUP(卡牌!R195,卡牌!$B$4:$F$39,2,TRUE))/100)*100)</f>
        <v>1099400</v>
      </c>
      <c r="W195" s="14">
        <v>1603006</v>
      </c>
      <c r="X195" s="18">
        <f>INT(地狱道!P$10*INDEX(地狱道!$H$21:$H$24,VLOOKUP(卡牌!R195,卡牌!$B$4:$C$39,2)))</f>
        <v>2808</v>
      </c>
      <c r="Y195" s="18">
        <f>INDEX($J$8:$N$8,VLOOKUP(R195,$B$4:$F$39,4))</f>
        <v>1603008</v>
      </c>
      <c r="Z195" s="18">
        <f>INT(INDEX(地狱道!$H$21:$H$24,VLOOKUP(卡牌!R195,卡牌!$B$4:$F$39,2))*地狱道!$R$10)</f>
        <v>1105</v>
      </c>
      <c r="AA195" s="18">
        <f>VLOOKUP(R195,$B$4:$G$39,6)</f>
        <v>1603019</v>
      </c>
      <c r="AB195" s="18">
        <f>INT(INDEX(地狱道!$H$21:$H$24,VLOOKUP(卡牌!R195,卡牌!$B$4:$F$39,2))*地狱道!$S$10)</f>
        <v>369</v>
      </c>
      <c r="AD195" s="14" t="str">
        <f>U195&amp;"#"&amp;V195&amp;"#"&amp;14&amp;"|"&amp;W195&amp;"#"&amp;X195&amp;"#"&amp;16&amp;"|"&amp;Y195&amp;"#"&amp;Z195&amp;"#"&amp;16&amp;"|"&amp;AA195&amp;"#"&amp;AB195&amp;"#"&amp;16</f>
        <v>1401002#1099400#14|1603006#2808#16|1603008#1105#16|1603019#369#16</v>
      </c>
    </row>
    <row r="196" spans="17:30" ht="16.5" x14ac:dyDescent="0.2">
      <c r="Q196" s="14" t="str">
        <f>S196&amp;INDEX(地狱道!$K$20:$K$27,卡牌!T196)&amp;"突破消耗"</f>
        <v>张郃等活突破消耗</v>
      </c>
      <c r="R196" s="14">
        <v>1102010</v>
      </c>
      <c r="S196" s="14" t="str">
        <f t="shared" si="35"/>
        <v>张郃</v>
      </c>
      <c r="T196" s="14">
        <v>1</v>
      </c>
      <c r="U196" s="14">
        <v>1401002</v>
      </c>
      <c r="V196" s="18">
        <f>IF(T196=1,5000,INT(INDEX(地狱道!$M$4:$M$10,卡牌!T196-1)*INDEX(卡牌!$J$10:$J$13,VLOOKUP(卡牌!R196,卡牌!$B$4:$F$39,2,TRUE))/100)*100)</f>
        <v>5000</v>
      </c>
      <c r="W196" s="14"/>
      <c r="X196" s="14"/>
      <c r="Y196" s="14"/>
      <c r="Z196" s="14"/>
      <c r="AA196" s="14"/>
      <c r="AB196" s="14"/>
      <c r="AD196" s="14" t="str">
        <f>U196&amp;"#"&amp;V196&amp;"#"&amp;14</f>
        <v>1401002#5000#14</v>
      </c>
    </row>
    <row r="197" spans="17:30" ht="16.5" x14ac:dyDescent="0.2">
      <c r="Q197" s="14" t="str">
        <f>S197&amp;INDEX(地狱道!$K$20:$K$27,卡牌!T197)&amp;"突破消耗"</f>
        <v>张郃黑绳突破消耗</v>
      </c>
      <c r="R197" s="14">
        <v>1102010</v>
      </c>
      <c r="S197" s="14" t="str">
        <f t="shared" ref="S197:S260" si="52">INDEX($A$4:$A$39,MATCH(R197,$B$4:$B$39,0))</f>
        <v>张郃</v>
      </c>
      <c r="T197" s="14">
        <v>2</v>
      </c>
      <c r="U197" s="14">
        <v>1401002</v>
      </c>
      <c r="V197" s="18">
        <f>IF(T197=1,5000,INT(INDEX(地狱道!$M$4:$M$10,卡牌!T197-1)*INDEX(卡牌!$J$10:$J$13,VLOOKUP(卡牌!R197,卡牌!$B$4:$F$39,2,TRUE))/100)*100)</f>
        <v>8700</v>
      </c>
      <c r="W197" s="14">
        <v>1603004</v>
      </c>
      <c r="X197" s="18">
        <f>INT(地狱道!N$4*INDEX(地狱道!$H$21:$H$24,VLOOKUP(卡牌!R197,卡牌!$B$4:$C$39,2)))</f>
        <v>814</v>
      </c>
      <c r="Y197" s="14"/>
      <c r="Z197" s="14"/>
      <c r="AA197" s="14"/>
      <c r="AB197" s="14"/>
      <c r="AD197" s="14" t="str">
        <f>U197&amp;"#"&amp;V197&amp;"#"&amp;14&amp;"|"&amp;W197&amp;"#"&amp;X197&amp;"#"&amp;16</f>
        <v>1401002#8700#14|1603004#814#16</v>
      </c>
    </row>
    <row r="198" spans="17:30" ht="16.5" x14ac:dyDescent="0.2">
      <c r="Q198" s="14" t="str">
        <f>S198&amp;INDEX(地狱道!$K$20:$K$27,卡牌!T198)&amp;"突破消耗"</f>
        <v>张郃众合突破消耗</v>
      </c>
      <c r="R198" s="14">
        <v>1102010</v>
      </c>
      <c r="S198" s="14" t="str">
        <f t="shared" si="52"/>
        <v>张郃</v>
      </c>
      <c r="T198" s="14">
        <v>3</v>
      </c>
      <c r="U198" s="14">
        <v>1401002</v>
      </c>
      <c r="V198" s="18">
        <f>IF(T198=1,5000,INT(INDEX(地狱道!$M$4:$M$10,卡牌!T198-1)*INDEX(卡牌!$J$10:$J$13,VLOOKUP(卡牌!R198,卡牌!$B$4:$F$39,2,TRUE))/100)*100)</f>
        <v>58400</v>
      </c>
      <c r="W198" s="14">
        <v>1603004</v>
      </c>
      <c r="X198" s="18">
        <f>INT(地狱道!N$5*INDEX(地狱道!$H$21:$H$24,VLOOKUP(卡牌!R198,卡牌!$B$4:$C$39,2)))</f>
        <v>1899</v>
      </c>
      <c r="Y198" s="14"/>
      <c r="Z198" s="14"/>
      <c r="AA198" s="14"/>
      <c r="AB198" s="14"/>
      <c r="AD198" s="14" t="str">
        <f t="shared" ref="AD198:AD199" si="53">U198&amp;"#"&amp;V198&amp;"#"&amp;14&amp;"|"&amp;W198&amp;"#"&amp;X198&amp;"#"&amp;16</f>
        <v>1401002#58400#14|1603004#1899#16</v>
      </c>
    </row>
    <row r="199" spans="17:30" ht="16.5" x14ac:dyDescent="0.2">
      <c r="Q199" s="14" t="str">
        <f>S199&amp;INDEX(地狱道!$K$20:$K$27,卡牌!T199)&amp;"突破消耗"</f>
        <v>张郃叫唤突破消耗</v>
      </c>
      <c r="R199" s="14">
        <v>1102010</v>
      </c>
      <c r="S199" s="14" t="str">
        <f t="shared" si="52"/>
        <v>张郃</v>
      </c>
      <c r="T199" s="14">
        <v>4</v>
      </c>
      <c r="U199" s="14">
        <v>1401002</v>
      </c>
      <c r="V199" s="18">
        <f>IF(T199=1,5000,INT(INDEX(地狱道!$M$4:$M$10,卡牌!T199-1)*INDEX(卡牌!$J$10:$J$13,VLOOKUP(卡牌!R199,卡牌!$B$4:$F$39,2,TRUE))/100)*100)</f>
        <v>142300</v>
      </c>
      <c r="W199" s="14">
        <v>1603005</v>
      </c>
      <c r="X199" s="18">
        <f>INT(地狱道!O$6*INDEX(地狱道!$H$21:$H$24,VLOOKUP(卡牌!R199,卡牌!$B$4:$C$39,2)))</f>
        <v>1895</v>
      </c>
      <c r="Y199" s="14"/>
      <c r="Z199" s="14"/>
      <c r="AA199" s="14"/>
      <c r="AB199" s="14"/>
      <c r="AD199" s="14" t="str">
        <f t="shared" si="53"/>
        <v>1401002#142300#14|1603005#1895#16</v>
      </c>
    </row>
    <row r="200" spans="17:30" ht="16.5" x14ac:dyDescent="0.2">
      <c r="Q200" s="14" t="str">
        <f>S200&amp;INDEX(地狱道!$K$20:$K$27,卡牌!T200)&amp;"突破消耗"</f>
        <v>张郃大叫唤突破消耗</v>
      </c>
      <c r="R200" s="14">
        <v>1102010</v>
      </c>
      <c r="S200" s="14" t="str">
        <f t="shared" si="52"/>
        <v>张郃</v>
      </c>
      <c r="T200" s="14">
        <v>5</v>
      </c>
      <c r="U200" s="14">
        <v>1401002</v>
      </c>
      <c r="V200" s="18">
        <f>IF(T200=1,5000,INT(INDEX(地狱道!$M$4:$M$10,卡牌!T200-1)*INDEX(卡牌!$J$10:$J$13,VLOOKUP(卡牌!R200,卡牌!$B$4:$F$39,2,TRUE))/100)*100)</f>
        <v>277100</v>
      </c>
      <c r="W200" s="14">
        <v>1603005</v>
      </c>
      <c r="X200" s="18">
        <f>INT(地狱道!O$7*INDEX(地狱道!$H$21:$H$24,VLOOKUP(卡牌!R200,卡牌!$B$4:$C$39,2)))</f>
        <v>4422</v>
      </c>
      <c r="Y200" s="18">
        <f>INDEX($J$7:$N$7,VLOOKUP(R200,$B$4:$F$39,4))</f>
        <v>1603013</v>
      </c>
      <c r="Z200" s="18">
        <f>INT(INDEX(地狱道!$H$21:$H$24,VLOOKUP(卡牌!R200,卡牌!$B$4:$F$39,2))*地狱道!$Q$7)</f>
        <v>445</v>
      </c>
      <c r="AA200" s="14"/>
      <c r="AB200" s="14"/>
      <c r="AD200" s="14" t="str">
        <f>U200&amp;"#"&amp;V200&amp;"#"&amp;14&amp;"|"&amp;W200&amp;"#"&amp;X200&amp;"#"&amp;16&amp;"|"&amp;Y200&amp;"#"&amp;Z200&amp;"#"&amp;16</f>
        <v>1401002#277100#14|1603005#4422#16|1603013#445#16</v>
      </c>
    </row>
    <row r="201" spans="17:30" ht="16.5" x14ac:dyDescent="0.2">
      <c r="Q201" s="14" t="str">
        <f>S201&amp;INDEX(地狱道!$K$20:$K$27,卡牌!T201)&amp;"突破消耗"</f>
        <v>张郃焦热突破消耗</v>
      </c>
      <c r="R201" s="14">
        <v>1102010</v>
      </c>
      <c r="S201" s="14" t="str">
        <f t="shared" si="52"/>
        <v>张郃</v>
      </c>
      <c r="T201" s="14">
        <v>6</v>
      </c>
      <c r="U201" s="14">
        <v>1401002</v>
      </c>
      <c r="V201" s="18">
        <f>IF(T201=1,5000,INT(INDEX(地狱道!$M$4:$M$10,卡牌!T201-1)*INDEX(卡牌!$J$10:$J$13,VLOOKUP(卡牌!R201,卡牌!$B$4:$F$39,2,TRUE))/100)*100)</f>
        <v>473900</v>
      </c>
      <c r="W201" s="14">
        <v>1603006</v>
      </c>
      <c r="X201" s="18">
        <f>INT(地狱道!P$8*INDEX(地狱道!$H$21:$H$24,VLOOKUP(卡牌!R201,卡牌!$B$4:$C$39,2)))</f>
        <v>1123</v>
      </c>
      <c r="Y201" s="18">
        <f>INDEX($J$7:$N$7,VLOOKUP(R201,$B$4:$F$39,4))</f>
        <v>1603013</v>
      </c>
      <c r="Z201" s="18">
        <f>INT(INDEX(地狱道!$H$21:$H$24,VLOOKUP(卡牌!R201,卡牌!$B$4:$F$39,2))*地狱道!$Q$8)</f>
        <v>1039</v>
      </c>
      <c r="AA201" s="14"/>
      <c r="AB201" s="14"/>
      <c r="AD201" s="14" t="str">
        <f t="shared" ref="AD201:AD202" si="54">U201&amp;"#"&amp;V201&amp;"#"&amp;14&amp;"|"&amp;W201&amp;"#"&amp;X201&amp;"#"&amp;16&amp;"|"&amp;Y201&amp;"#"&amp;Z201&amp;"#"&amp;16</f>
        <v>1401002#473900#14|1603006#1123#16|1603013#1039#16</v>
      </c>
    </row>
    <row r="202" spans="17:30" ht="16.5" x14ac:dyDescent="0.2">
      <c r="Q202" s="14" t="str">
        <f>S202&amp;INDEX(地狱道!$K$20:$K$27,卡牌!T202)&amp;"突破消耗"</f>
        <v>张郃大焦热突破消耗</v>
      </c>
      <c r="R202" s="14">
        <v>1102010</v>
      </c>
      <c r="S202" s="14" t="str">
        <f t="shared" si="52"/>
        <v>张郃</v>
      </c>
      <c r="T202" s="14">
        <v>7</v>
      </c>
      <c r="U202" s="14">
        <v>1401002</v>
      </c>
      <c r="V202" s="18">
        <f>IF(T202=1,5000,INT(INDEX(地狱道!$M$4:$M$10,卡牌!T202-1)*INDEX(卡牌!$J$10:$J$13,VLOOKUP(卡牌!R202,卡牌!$B$4:$F$39,2,TRUE))/100)*100)</f>
        <v>744300</v>
      </c>
      <c r="W202" s="14">
        <v>1603006</v>
      </c>
      <c r="X202" s="18">
        <f>INT(地狱道!P$9*INDEX(地狱道!$H$21:$H$24,VLOOKUP(卡牌!R202,卡牌!$B$4:$C$39,2)))</f>
        <v>1684</v>
      </c>
      <c r="Y202" s="18">
        <f>INDEX($J$8:$N$8,VLOOKUP(R202,$B$4:$F$39,4))</f>
        <v>1603014</v>
      </c>
      <c r="Z202" s="18">
        <f>INT(INDEX(地狱道!$H$21:$H$24,VLOOKUP(卡牌!R202,卡牌!$B$4:$F$39,2))*地狱道!$R$9)</f>
        <v>473</v>
      </c>
      <c r="AA202" s="14"/>
      <c r="AB202" s="14"/>
      <c r="AD202" s="14" t="str">
        <f t="shared" si="54"/>
        <v>1401002#744300#14|1603006#1684#16|1603014#473#16</v>
      </c>
    </row>
    <row r="203" spans="17:30" ht="16.5" x14ac:dyDescent="0.2">
      <c r="Q203" s="14" t="str">
        <f>S203&amp;INDEX(地狱道!$K$20:$K$27,卡牌!T203)&amp;"突破消耗"</f>
        <v>张郃无间突破消耗</v>
      </c>
      <c r="R203" s="14">
        <v>1102010</v>
      </c>
      <c r="S203" s="14" t="str">
        <f t="shared" si="52"/>
        <v>张郃</v>
      </c>
      <c r="T203" s="14">
        <v>8</v>
      </c>
      <c r="U203" s="14">
        <v>1401002</v>
      </c>
      <c r="V203" s="18">
        <f>IF(T203=1,5000,INT(INDEX(地狱道!$M$4:$M$10,卡牌!T203-1)*INDEX(卡牌!$J$10:$J$13,VLOOKUP(卡牌!R203,卡牌!$B$4:$F$39,2,TRUE))/100)*100)</f>
        <v>1099400</v>
      </c>
      <c r="W203" s="14">
        <v>1603006</v>
      </c>
      <c r="X203" s="18">
        <f>INT(地狱道!P$10*INDEX(地狱道!$H$21:$H$24,VLOOKUP(卡牌!R203,卡牌!$B$4:$C$39,2)))</f>
        <v>2808</v>
      </c>
      <c r="Y203" s="18">
        <f>INDEX($J$8:$N$8,VLOOKUP(R203,$B$4:$F$39,4))</f>
        <v>1603014</v>
      </c>
      <c r="Z203" s="18">
        <f>INT(INDEX(地狱道!$H$21:$H$24,VLOOKUP(卡牌!R203,卡牌!$B$4:$F$39,2))*地狱道!$R$10)</f>
        <v>1105</v>
      </c>
      <c r="AA203" s="18">
        <f>VLOOKUP(R203,$B$4:$G$39,6)</f>
        <v>1603019</v>
      </c>
      <c r="AB203" s="18">
        <f>INT(INDEX(地狱道!$H$21:$H$24,VLOOKUP(卡牌!R203,卡牌!$B$4:$F$39,2))*地狱道!$S$10)</f>
        <v>369</v>
      </c>
      <c r="AD203" s="14" t="str">
        <f>U203&amp;"#"&amp;V203&amp;"#"&amp;14&amp;"|"&amp;W203&amp;"#"&amp;X203&amp;"#"&amp;16&amp;"|"&amp;Y203&amp;"#"&amp;Z203&amp;"#"&amp;16&amp;"|"&amp;AA203&amp;"#"&amp;AB203&amp;"#"&amp;16</f>
        <v>1401002#1099400#14|1603006#2808#16|1603014#1105#16|1603019#369#16</v>
      </c>
    </row>
    <row r="204" spans="17:30" ht="16.5" x14ac:dyDescent="0.2">
      <c r="Q204" s="14" t="str">
        <f>S204&amp;INDEX(地狱道!$K$20:$K$27,卡牌!T204)&amp;"突破消耗"</f>
        <v>张飞等活突破消耗</v>
      </c>
      <c r="R204" s="14">
        <v>1102011</v>
      </c>
      <c r="S204" s="14" t="str">
        <f t="shared" si="52"/>
        <v>张飞</v>
      </c>
      <c r="T204" s="14">
        <v>1</v>
      </c>
      <c r="U204" s="14">
        <v>1401002</v>
      </c>
      <c r="V204" s="18">
        <f>IF(T204=1,5000,INT(INDEX(地狱道!$M$4:$M$10,卡牌!T204-1)*INDEX(卡牌!$J$10:$J$13,VLOOKUP(卡牌!R204,卡牌!$B$4:$F$39,2,TRUE))/100)*100)</f>
        <v>5000</v>
      </c>
      <c r="W204" s="14"/>
      <c r="X204" s="14"/>
      <c r="Y204" s="14"/>
      <c r="Z204" s="14"/>
      <c r="AA204" s="14"/>
      <c r="AB204" s="14"/>
      <c r="AD204" s="14" t="str">
        <f>U204&amp;"#"&amp;V204&amp;"#"&amp;14</f>
        <v>1401002#5000#14</v>
      </c>
    </row>
    <row r="205" spans="17:30" ht="16.5" x14ac:dyDescent="0.2">
      <c r="Q205" s="14" t="str">
        <f>S205&amp;INDEX(地狱道!$K$20:$K$27,卡牌!T205)&amp;"突破消耗"</f>
        <v>张飞黑绳突破消耗</v>
      </c>
      <c r="R205" s="14">
        <v>1102011</v>
      </c>
      <c r="S205" s="14" t="str">
        <f t="shared" si="52"/>
        <v>张飞</v>
      </c>
      <c r="T205" s="14">
        <v>2</v>
      </c>
      <c r="U205" s="14">
        <v>1401002</v>
      </c>
      <c r="V205" s="18">
        <f>IF(T205=1,5000,INT(INDEX(地狱道!$M$4:$M$10,卡牌!T205-1)*INDEX(卡牌!$J$10:$J$13,VLOOKUP(卡牌!R205,卡牌!$B$4:$F$39,2,TRUE))/100)*100)</f>
        <v>8700</v>
      </c>
      <c r="W205" s="14">
        <v>1603004</v>
      </c>
      <c r="X205" s="18">
        <f>INT(地狱道!N$4*INDEX(地狱道!$H$21:$H$24,VLOOKUP(卡牌!R205,卡牌!$B$4:$C$39,2)))</f>
        <v>814</v>
      </c>
      <c r="Y205" s="14"/>
      <c r="Z205" s="14"/>
      <c r="AA205" s="14"/>
      <c r="AB205" s="14"/>
      <c r="AD205" s="14" t="str">
        <f>U205&amp;"#"&amp;V205&amp;"#"&amp;14&amp;"|"&amp;W205&amp;"#"&amp;X205&amp;"#"&amp;16</f>
        <v>1401002#8700#14|1603004#814#16</v>
      </c>
    </row>
    <row r="206" spans="17:30" ht="16.5" x14ac:dyDescent="0.2">
      <c r="Q206" s="14" t="str">
        <f>S206&amp;INDEX(地狱道!$K$20:$K$27,卡牌!T206)&amp;"突破消耗"</f>
        <v>张飞众合突破消耗</v>
      </c>
      <c r="R206" s="14">
        <v>1102011</v>
      </c>
      <c r="S206" s="14" t="str">
        <f t="shared" si="52"/>
        <v>张飞</v>
      </c>
      <c r="T206" s="14">
        <v>3</v>
      </c>
      <c r="U206" s="14">
        <v>1401002</v>
      </c>
      <c r="V206" s="18">
        <f>IF(T206=1,5000,INT(INDEX(地狱道!$M$4:$M$10,卡牌!T206-1)*INDEX(卡牌!$J$10:$J$13,VLOOKUP(卡牌!R206,卡牌!$B$4:$F$39,2,TRUE))/100)*100)</f>
        <v>58400</v>
      </c>
      <c r="W206" s="14">
        <v>1603004</v>
      </c>
      <c r="X206" s="18">
        <f>INT(地狱道!N$5*INDEX(地狱道!$H$21:$H$24,VLOOKUP(卡牌!R206,卡牌!$B$4:$C$39,2)))</f>
        <v>1899</v>
      </c>
      <c r="Y206" s="14"/>
      <c r="Z206" s="14"/>
      <c r="AA206" s="14"/>
      <c r="AB206" s="14"/>
      <c r="AD206" s="14" t="str">
        <f t="shared" ref="AD206:AD207" si="55">U206&amp;"#"&amp;V206&amp;"#"&amp;14&amp;"|"&amp;W206&amp;"#"&amp;X206&amp;"#"&amp;16</f>
        <v>1401002#58400#14|1603004#1899#16</v>
      </c>
    </row>
    <row r="207" spans="17:30" ht="16.5" x14ac:dyDescent="0.2">
      <c r="Q207" s="14" t="str">
        <f>S207&amp;INDEX(地狱道!$K$20:$K$27,卡牌!T207)&amp;"突破消耗"</f>
        <v>张飞叫唤突破消耗</v>
      </c>
      <c r="R207" s="14">
        <v>1102011</v>
      </c>
      <c r="S207" s="14" t="str">
        <f t="shared" si="52"/>
        <v>张飞</v>
      </c>
      <c r="T207" s="14">
        <v>4</v>
      </c>
      <c r="U207" s="14">
        <v>1401002</v>
      </c>
      <c r="V207" s="18">
        <f>IF(T207=1,5000,INT(INDEX(地狱道!$M$4:$M$10,卡牌!T207-1)*INDEX(卡牌!$J$10:$J$13,VLOOKUP(卡牌!R207,卡牌!$B$4:$F$39,2,TRUE))/100)*100)</f>
        <v>142300</v>
      </c>
      <c r="W207" s="14">
        <v>1603005</v>
      </c>
      <c r="X207" s="18">
        <f>INT(地狱道!O$6*INDEX(地狱道!$H$21:$H$24,VLOOKUP(卡牌!R207,卡牌!$B$4:$C$39,2)))</f>
        <v>1895</v>
      </c>
      <c r="Y207" s="14"/>
      <c r="Z207" s="14"/>
      <c r="AA207" s="14"/>
      <c r="AB207" s="14"/>
      <c r="AD207" s="14" t="str">
        <f t="shared" si="55"/>
        <v>1401002#142300#14|1603005#1895#16</v>
      </c>
    </row>
    <row r="208" spans="17:30" ht="16.5" x14ac:dyDescent="0.2">
      <c r="Q208" s="14" t="str">
        <f>S208&amp;INDEX(地狱道!$K$20:$K$27,卡牌!T208)&amp;"突破消耗"</f>
        <v>张飞大叫唤突破消耗</v>
      </c>
      <c r="R208" s="14">
        <v>1102011</v>
      </c>
      <c r="S208" s="14" t="str">
        <f t="shared" si="52"/>
        <v>张飞</v>
      </c>
      <c r="T208" s="14">
        <v>5</v>
      </c>
      <c r="U208" s="14">
        <v>1401002</v>
      </c>
      <c r="V208" s="18">
        <f>IF(T208=1,5000,INT(INDEX(地狱道!$M$4:$M$10,卡牌!T208-1)*INDEX(卡牌!$J$10:$J$13,VLOOKUP(卡牌!R208,卡牌!$B$4:$F$39,2,TRUE))/100)*100)</f>
        <v>277100</v>
      </c>
      <c r="W208" s="14">
        <v>1603005</v>
      </c>
      <c r="X208" s="18">
        <f>INT(地狱道!O$7*INDEX(地狱道!$H$21:$H$24,VLOOKUP(卡牌!R208,卡牌!$B$4:$C$39,2)))</f>
        <v>4422</v>
      </c>
      <c r="Y208" s="18">
        <f>INDEX($J$7:$N$7,VLOOKUP(R208,$B$4:$F$39,4))</f>
        <v>1603011</v>
      </c>
      <c r="Z208" s="18">
        <f>INT(INDEX(地狱道!$H$21:$H$24,VLOOKUP(卡牌!R208,卡牌!$B$4:$F$39,2))*地狱道!$Q$7)</f>
        <v>445</v>
      </c>
      <c r="AA208" s="14"/>
      <c r="AB208" s="14"/>
      <c r="AD208" s="14" t="str">
        <f>U208&amp;"#"&amp;V208&amp;"#"&amp;14&amp;"|"&amp;W208&amp;"#"&amp;X208&amp;"#"&amp;16&amp;"|"&amp;Y208&amp;"#"&amp;Z208&amp;"#"&amp;16</f>
        <v>1401002#277100#14|1603005#4422#16|1603011#445#16</v>
      </c>
    </row>
    <row r="209" spans="17:30" ht="16.5" x14ac:dyDescent="0.2">
      <c r="Q209" s="14" t="str">
        <f>S209&amp;INDEX(地狱道!$K$20:$K$27,卡牌!T209)&amp;"突破消耗"</f>
        <v>张飞焦热突破消耗</v>
      </c>
      <c r="R209" s="14">
        <v>1102011</v>
      </c>
      <c r="S209" s="14" t="str">
        <f t="shared" si="52"/>
        <v>张飞</v>
      </c>
      <c r="T209" s="14">
        <v>6</v>
      </c>
      <c r="U209" s="14">
        <v>1401002</v>
      </c>
      <c r="V209" s="18">
        <f>IF(T209=1,5000,INT(INDEX(地狱道!$M$4:$M$10,卡牌!T209-1)*INDEX(卡牌!$J$10:$J$13,VLOOKUP(卡牌!R209,卡牌!$B$4:$F$39,2,TRUE))/100)*100)</f>
        <v>473900</v>
      </c>
      <c r="W209" s="14">
        <v>1603006</v>
      </c>
      <c r="X209" s="18">
        <f>INT(地狱道!P$8*INDEX(地狱道!$H$21:$H$24,VLOOKUP(卡牌!R209,卡牌!$B$4:$C$39,2)))</f>
        <v>1123</v>
      </c>
      <c r="Y209" s="18">
        <f>INDEX($J$7:$N$7,VLOOKUP(R209,$B$4:$F$39,4))</f>
        <v>1603011</v>
      </c>
      <c r="Z209" s="18">
        <f>INT(INDEX(地狱道!$H$21:$H$24,VLOOKUP(卡牌!R209,卡牌!$B$4:$F$39,2))*地狱道!$Q$8)</f>
        <v>1039</v>
      </c>
      <c r="AA209" s="14"/>
      <c r="AB209" s="14"/>
      <c r="AD209" s="14" t="str">
        <f t="shared" ref="AD209:AD210" si="56">U209&amp;"#"&amp;V209&amp;"#"&amp;14&amp;"|"&amp;W209&amp;"#"&amp;X209&amp;"#"&amp;16&amp;"|"&amp;Y209&amp;"#"&amp;Z209&amp;"#"&amp;16</f>
        <v>1401002#473900#14|1603006#1123#16|1603011#1039#16</v>
      </c>
    </row>
    <row r="210" spans="17:30" ht="16.5" x14ac:dyDescent="0.2">
      <c r="Q210" s="14" t="str">
        <f>S210&amp;INDEX(地狱道!$K$20:$K$27,卡牌!T210)&amp;"突破消耗"</f>
        <v>张飞大焦热突破消耗</v>
      </c>
      <c r="R210" s="14">
        <v>1102011</v>
      </c>
      <c r="S210" s="14" t="str">
        <f t="shared" si="52"/>
        <v>张飞</v>
      </c>
      <c r="T210" s="14">
        <v>7</v>
      </c>
      <c r="U210" s="14">
        <v>1401002</v>
      </c>
      <c r="V210" s="18">
        <f>IF(T210=1,5000,INT(INDEX(地狱道!$M$4:$M$10,卡牌!T210-1)*INDEX(卡牌!$J$10:$J$13,VLOOKUP(卡牌!R210,卡牌!$B$4:$F$39,2,TRUE))/100)*100)</f>
        <v>744300</v>
      </c>
      <c r="W210" s="14">
        <v>1603006</v>
      </c>
      <c r="X210" s="18">
        <f>INT(地狱道!P$9*INDEX(地狱道!$H$21:$H$24,VLOOKUP(卡牌!R210,卡牌!$B$4:$C$39,2)))</f>
        <v>1684</v>
      </c>
      <c r="Y210" s="18">
        <f>INDEX($J$8:$N$8,VLOOKUP(R210,$B$4:$F$39,4))</f>
        <v>1603012</v>
      </c>
      <c r="Z210" s="18">
        <f>INT(INDEX(地狱道!$H$21:$H$24,VLOOKUP(卡牌!R210,卡牌!$B$4:$F$39,2))*地狱道!$R$9)</f>
        <v>473</v>
      </c>
      <c r="AA210" s="14"/>
      <c r="AB210" s="14"/>
      <c r="AD210" s="14" t="str">
        <f t="shared" si="56"/>
        <v>1401002#744300#14|1603006#1684#16|1603012#473#16</v>
      </c>
    </row>
    <row r="211" spans="17:30" ht="16.5" x14ac:dyDescent="0.2">
      <c r="Q211" s="14" t="str">
        <f>S211&amp;INDEX(地狱道!$K$20:$K$27,卡牌!T211)&amp;"突破消耗"</f>
        <v>张飞无间突破消耗</v>
      </c>
      <c r="R211" s="14">
        <v>1102011</v>
      </c>
      <c r="S211" s="14" t="str">
        <f t="shared" si="52"/>
        <v>张飞</v>
      </c>
      <c r="T211" s="14">
        <v>8</v>
      </c>
      <c r="U211" s="14">
        <v>1401002</v>
      </c>
      <c r="V211" s="18">
        <f>IF(T211=1,5000,INT(INDEX(地狱道!$M$4:$M$10,卡牌!T211-1)*INDEX(卡牌!$J$10:$J$13,VLOOKUP(卡牌!R211,卡牌!$B$4:$F$39,2,TRUE))/100)*100)</f>
        <v>1099400</v>
      </c>
      <c r="W211" s="14">
        <v>1603006</v>
      </c>
      <c r="X211" s="18">
        <f>INT(地狱道!P$10*INDEX(地狱道!$H$21:$H$24,VLOOKUP(卡牌!R211,卡牌!$B$4:$C$39,2)))</f>
        <v>2808</v>
      </c>
      <c r="Y211" s="18">
        <f>INDEX($J$8:$N$8,VLOOKUP(R211,$B$4:$F$39,4))</f>
        <v>1603012</v>
      </c>
      <c r="Z211" s="18">
        <f>INT(INDEX(地狱道!$H$21:$H$24,VLOOKUP(卡牌!R211,卡牌!$B$4:$F$39,2))*地狱道!$R$10)</f>
        <v>1105</v>
      </c>
      <c r="AA211" s="18">
        <f>VLOOKUP(R211,$B$4:$G$39,6)</f>
        <v>1603019</v>
      </c>
      <c r="AB211" s="18">
        <f>INT(INDEX(地狱道!$H$21:$H$24,VLOOKUP(卡牌!R211,卡牌!$B$4:$F$39,2))*地狱道!$S$10)</f>
        <v>369</v>
      </c>
      <c r="AD211" s="14" t="str">
        <f>U211&amp;"#"&amp;V211&amp;"#"&amp;14&amp;"|"&amp;W211&amp;"#"&amp;X211&amp;"#"&amp;16&amp;"|"&amp;Y211&amp;"#"&amp;Z211&amp;"#"&amp;16&amp;"|"&amp;AA211&amp;"#"&amp;AB211&amp;"#"&amp;16</f>
        <v>1401002#1099400#14|1603006#2808#16|1603012#1105#16|1603019#369#16</v>
      </c>
    </row>
    <row r="212" spans="17:30" ht="16.5" x14ac:dyDescent="0.2">
      <c r="Q212" s="14" t="str">
        <f>S212&amp;INDEX(地狱道!$K$20:$K$27,卡牌!T212)&amp;"突破消耗"</f>
        <v>夏侯惇等活突破消耗</v>
      </c>
      <c r="R212" s="14">
        <v>1102012</v>
      </c>
      <c r="S212" s="14" t="str">
        <f t="shared" si="52"/>
        <v>夏侯惇</v>
      </c>
      <c r="T212" s="14">
        <v>1</v>
      </c>
      <c r="U212" s="14">
        <v>1401002</v>
      </c>
      <c r="V212" s="18">
        <f>IF(T212=1,5000,INT(INDEX(地狱道!$M$4:$M$10,卡牌!T212-1)*INDEX(卡牌!$J$10:$J$13,VLOOKUP(卡牌!R212,卡牌!$B$4:$F$39,2,TRUE))/100)*100)</f>
        <v>5000</v>
      </c>
      <c r="W212" s="14"/>
      <c r="X212" s="14"/>
      <c r="Y212" s="14"/>
      <c r="Z212" s="14"/>
      <c r="AA212" s="14"/>
      <c r="AB212" s="14"/>
      <c r="AD212" s="14" t="str">
        <f>U212&amp;"#"&amp;V212&amp;"#"&amp;14</f>
        <v>1401002#5000#14</v>
      </c>
    </row>
    <row r="213" spans="17:30" ht="16.5" x14ac:dyDescent="0.2">
      <c r="Q213" s="14" t="str">
        <f>S213&amp;INDEX(地狱道!$K$20:$K$27,卡牌!T213)&amp;"突破消耗"</f>
        <v>夏侯惇黑绳突破消耗</v>
      </c>
      <c r="R213" s="14">
        <v>1102012</v>
      </c>
      <c r="S213" s="14" t="str">
        <f t="shared" si="52"/>
        <v>夏侯惇</v>
      </c>
      <c r="T213" s="14">
        <v>2</v>
      </c>
      <c r="U213" s="14">
        <v>1401002</v>
      </c>
      <c r="V213" s="18">
        <f>IF(T213=1,5000,INT(INDEX(地狱道!$M$4:$M$10,卡牌!T213-1)*INDEX(卡牌!$J$10:$J$13,VLOOKUP(卡牌!R213,卡牌!$B$4:$F$39,2,TRUE))/100)*100)</f>
        <v>8700</v>
      </c>
      <c r="W213" s="14">
        <v>1603004</v>
      </c>
      <c r="X213" s="18">
        <f>INT(地狱道!N$4*INDEX(地狱道!$H$21:$H$24,VLOOKUP(卡牌!R213,卡牌!$B$4:$C$39,2)))</f>
        <v>814</v>
      </c>
      <c r="Y213" s="14"/>
      <c r="Z213" s="14"/>
      <c r="AA213" s="14"/>
      <c r="AB213" s="14"/>
      <c r="AD213" s="14" t="str">
        <f>U213&amp;"#"&amp;V213&amp;"#"&amp;14&amp;"|"&amp;W213&amp;"#"&amp;X213&amp;"#"&amp;16</f>
        <v>1401002#8700#14|1603004#814#16</v>
      </c>
    </row>
    <row r="214" spans="17:30" ht="16.5" x14ac:dyDescent="0.2">
      <c r="Q214" s="14" t="str">
        <f>S214&amp;INDEX(地狱道!$K$20:$K$27,卡牌!T214)&amp;"突破消耗"</f>
        <v>夏侯惇众合突破消耗</v>
      </c>
      <c r="R214" s="14">
        <v>1102012</v>
      </c>
      <c r="S214" s="14" t="str">
        <f t="shared" si="52"/>
        <v>夏侯惇</v>
      </c>
      <c r="T214" s="14">
        <v>3</v>
      </c>
      <c r="U214" s="14">
        <v>1401002</v>
      </c>
      <c r="V214" s="18">
        <f>IF(T214=1,5000,INT(INDEX(地狱道!$M$4:$M$10,卡牌!T214-1)*INDEX(卡牌!$J$10:$J$13,VLOOKUP(卡牌!R214,卡牌!$B$4:$F$39,2,TRUE))/100)*100)</f>
        <v>58400</v>
      </c>
      <c r="W214" s="14">
        <v>1603004</v>
      </c>
      <c r="X214" s="18">
        <f>INT(地狱道!N$5*INDEX(地狱道!$H$21:$H$24,VLOOKUP(卡牌!R214,卡牌!$B$4:$C$39,2)))</f>
        <v>1899</v>
      </c>
      <c r="Y214" s="14"/>
      <c r="Z214" s="14"/>
      <c r="AA214" s="14"/>
      <c r="AB214" s="14"/>
      <c r="AD214" s="14" t="str">
        <f t="shared" ref="AD214:AD215" si="57">U214&amp;"#"&amp;V214&amp;"#"&amp;14&amp;"|"&amp;W214&amp;"#"&amp;X214&amp;"#"&amp;16</f>
        <v>1401002#58400#14|1603004#1899#16</v>
      </c>
    </row>
    <row r="215" spans="17:30" ht="16.5" x14ac:dyDescent="0.2">
      <c r="Q215" s="14" t="str">
        <f>S215&amp;INDEX(地狱道!$K$20:$K$27,卡牌!T215)&amp;"突破消耗"</f>
        <v>夏侯惇叫唤突破消耗</v>
      </c>
      <c r="R215" s="14">
        <v>1102012</v>
      </c>
      <c r="S215" s="14" t="str">
        <f t="shared" si="52"/>
        <v>夏侯惇</v>
      </c>
      <c r="T215" s="14">
        <v>4</v>
      </c>
      <c r="U215" s="14">
        <v>1401002</v>
      </c>
      <c r="V215" s="18">
        <f>IF(T215=1,5000,INT(INDEX(地狱道!$M$4:$M$10,卡牌!T215-1)*INDEX(卡牌!$J$10:$J$13,VLOOKUP(卡牌!R215,卡牌!$B$4:$F$39,2,TRUE))/100)*100)</f>
        <v>142300</v>
      </c>
      <c r="W215" s="14">
        <v>1603005</v>
      </c>
      <c r="X215" s="18">
        <f>INT(地狱道!O$6*INDEX(地狱道!$H$21:$H$24,VLOOKUP(卡牌!R215,卡牌!$B$4:$C$39,2)))</f>
        <v>1895</v>
      </c>
      <c r="Y215" s="14"/>
      <c r="Z215" s="14"/>
      <c r="AA215" s="14"/>
      <c r="AB215" s="14"/>
      <c r="AD215" s="14" t="str">
        <f t="shared" si="57"/>
        <v>1401002#142300#14|1603005#1895#16</v>
      </c>
    </row>
    <row r="216" spans="17:30" ht="16.5" x14ac:dyDescent="0.2">
      <c r="Q216" s="14" t="str">
        <f>S216&amp;INDEX(地狱道!$K$20:$K$27,卡牌!T216)&amp;"突破消耗"</f>
        <v>夏侯惇大叫唤突破消耗</v>
      </c>
      <c r="R216" s="14">
        <v>1102012</v>
      </c>
      <c r="S216" s="14" t="str">
        <f t="shared" si="52"/>
        <v>夏侯惇</v>
      </c>
      <c r="T216" s="14">
        <v>5</v>
      </c>
      <c r="U216" s="14">
        <v>1401002</v>
      </c>
      <c r="V216" s="18">
        <f>IF(T216=1,5000,INT(INDEX(地狱道!$M$4:$M$10,卡牌!T216-1)*INDEX(卡牌!$J$10:$J$13,VLOOKUP(卡牌!R216,卡牌!$B$4:$F$39,2,TRUE))/100)*100)</f>
        <v>277100</v>
      </c>
      <c r="W216" s="14">
        <v>1603005</v>
      </c>
      <c r="X216" s="18">
        <f>INT(地狱道!O$7*INDEX(地狱道!$H$21:$H$24,VLOOKUP(卡牌!R216,卡牌!$B$4:$C$39,2)))</f>
        <v>4422</v>
      </c>
      <c r="Y216" s="18">
        <f>INDEX($J$7:$N$7,VLOOKUP(R216,$B$4:$F$39,4))</f>
        <v>1603015</v>
      </c>
      <c r="Z216" s="18">
        <f>INT(INDEX(地狱道!$H$21:$H$24,VLOOKUP(卡牌!R216,卡牌!$B$4:$F$39,2))*地狱道!$Q$7)</f>
        <v>445</v>
      </c>
      <c r="AA216" s="14"/>
      <c r="AB216" s="14"/>
      <c r="AD216" s="14" t="str">
        <f>U216&amp;"#"&amp;V216&amp;"#"&amp;14&amp;"|"&amp;W216&amp;"#"&amp;X216&amp;"#"&amp;16&amp;"|"&amp;Y216&amp;"#"&amp;Z216&amp;"#"&amp;16</f>
        <v>1401002#277100#14|1603005#4422#16|1603015#445#16</v>
      </c>
    </row>
    <row r="217" spans="17:30" ht="16.5" x14ac:dyDescent="0.2">
      <c r="Q217" s="14" t="str">
        <f>S217&amp;INDEX(地狱道!$K$20:$K$27,卡牌!T217)&amp;"突破消耗"</f>
        <v>夏侯惇焦热突破消耗</v>
      </c>
      <c r="R217" s="14">
        <v>1102012</v>
      </c>
      <c r="S217" s="14" t="str">
        <f t="shared" si="52"/>
        <v>夏侯惇</v>
      </c>
      <c r="T217" s="14">
        <v>6</v>
      </c>
      <c r="U217" s="14">
        <v>1401002</v>
      </c>
      <c r="V217" s="18">
        <f>IF(T217=1,5000,INT(INDEX(地狱道!$M$4:$M$10,卡牌!T217-1)*INDEX(卡牌!$J$10:$J$13,VLOOKUP(卡牌!R217,卡牌!$B$4:$F$39,2,TRUE))/100)*100)</f>
        <v>473900</v>
      </c>
      <c r="W217" s="14">
        <v>1603006</v>
      </c>
      <c r="X217" s="18">
        <f>INT(地狱道!P$8*INDEX(地狱道!$H$21:$H$24,VLOOKUP(卡牌!R217,卡牌!$B$4:$C$39,2)))</f>
        <v>1123</v>
      </c>
      <c r="Y217" s="18">
        <f>INDEX($J$7:$N$7,VLOOKUP(R217,$B$4:$F$39,4))</f>
        <v>1603015</v>
      </c>
      <c r="Z217" s="18">
        <f>INT(INDEX(地狱道!$H$21:$H$24,VLOOKUP(卡牌!R217,卡牌!$B$4:$F$39,2))*地狱道!$Q$8)</f>
        <v>1039</v>
      </c>
      <c r="AA217" s="14"/>
      <c r="AB217" s="14"/>
      <c r="AD217" s="14" t="str">
        <f t="shared" ref="AD217:AD218" si="58">U217&amp;"#"&amp;V217&amp;"#"&amp;14&amp;"|"&amp;W217&amp;"#"&amp;X217&amp;"#"&amp;16&amp;"|"&amp;Y217&amp;"#"&amp;Z217&amp;"#"&amp;16</f>
        <v>1401002#473900#14|1603006#1123#16|1603015#1039#16</v>
      </c>
    </row>
    <row r="218" spans="17:30" ht="16.5" x14ac:dyDescent="0.2">
      <c r="Q218" s="14" t="str">
        <f>S218&amp;INDEX(地狱道!$K$20:$K$27,卡牌!T218)&amp;"突破消耗"</f>
        <v>夏侯惇大焦热突破消耗</v>
      </c>
      <c r="R218" s="14">
        <v>1102012</v>
      </c>
      <c r="S218" s="14" t="str">
        <f t="shared" si="52"/>
        <v>夏侯惇</v>
      </c>
      <c r="T218" s="14">
        <v>7</v>
      </c>
      <c r="U218" s="14">
        <v>1401002</v>
      </c>
      <c r="V218" s="18">
        <f>IF(T218=1,5000,INT(INDEX(地狱道!$M$4:$M$10,卡牌!T218-1)*INDEX(卡牌!$J$10:$J$13,VLOOKUP(卡牌!R218,卡牌!$B$4:$F$39,2,TRUE))/100)*100)</f>
        <v>744300</v>
      </c>
      <c r="W218" s="14">
        <v>1603006</v>
      </c>
      <c r="X218" s="18">
        <f>INT(地狱道!P$9*INDEX(地狱道!$H$21:$H$24,VLOOKUP(卡牌!R218,卡牌!$B$4:$C$39,2)))</f>
        <v>1684</v>
      </c>
      <c r="Y218" s="18">
        <f>INDEX($J$8:$N$8,VLOOKUP(R218,$B$4:$F$39,4))</f>
        <v>1603016</v>
      </c>
      <c r="Z218" s="18">
        <f>INT(INDEX(地狱道!$H$21:$H$24,VLOOKUP(卡牌!R218,卡牌!$B$4:$F$39,2))*地狱道!$R$9)</f>
        <v>473</v>
      </c>
      <c r="AA218" s="14"/>
      <c r="AB218" s="14"/>
      <c r="AD218" s="14" t="str">
        <f t="shared" si="58"/>
        <v>1401002#744300#14|1603006#1684#16|1603016#473#16</v>
      </c>
    </row>
    <row r="219" spans="17:30" ht="16.5" x14ac:dyDescent="0.2">
      <c r="Q219" s="14" t="str">
        <f>S219&amp;INDEX(地狱道!$K$20:$K$27,卡牌!T219)&amp;"突破消耗"</f>
        <v>夏侯惇无间突破消耗</v>
      </c>
      <c r="R219" s="14">
        <v>1102012</v>
      </c>
      <c r="S219" s="14" t="str">
        <f t="shared" si="52"/>
        <v>夏侯惇</v>
      </c>
      <c r="T219" s="14">
        <v>8</v>
      </c>
      <c r="U219" s="14">
        <v>1401002</v>
      </c>
      <c r="V219" s="18">
        <f>IF(T219=1,5000,INT(INDEX(地狱道!$M$4:$M$10,卡牌!T219-1)*INDEX(卡牌!$J$10:$J$13,VLOOKUP(卡牌!R219,卡牌!$B$4:$F$39,2,TRUE))/100)*100)</f>
        <v>1099400</v>
      </c>
      <c r="W219" s="14">
        <v>1603006</v>
      </c>
      <c r="X219" s="18">
        <f>INT(地狱道!P$10*INDEX(地狱道!$H$21:$H$24,VLOOKUP(卡牌!R219,卡牌!$B$4:$C$39,2)))</f>
        <v>2808</v>
      </c>
      <c r="Y219" s="18">
        <f>INDEX($J$8:$N$8,VLOOKUP(R219,$B$4:$F$39,4))</f>
        <v>1603016</v>
      </c>
      <c r="Z219" s="18">
        <f>INT(INDEX(地狱道!$H$21:$H$24,VLOOKUP(卡牌!R219,卡牌!$B$4:$F$39,2))*地狱道!$R$10)</f>
        <v>1105</v>
      </c>
      <c r="AA219" s="18">
        <f>VLOOKUP(R219,$B$4:$G$39,6)</f>
        <v>1603019</v>
      </c>
      <c r="AB219" s="18">
        <f>INT(INDEX(地狱道!$H$21:$H$24,VLOOKUP(卡牌!R219,卡牌!$B$4:$F$39,2))*地狱道!$S$10)</f>
        <v>369</v>
      </c>
      <c r="AD219" s="14" t="str">
        <f>U219&amp;"#"&amp;V219&amp;"#"&amp;14&amp;"|"&amp;W219&amp;"#"&amp;X219&amp;"#"&amp;16&amp;"|"&amp;Y219&amp;"#"&amp;Z219&amp;"#"&amp;16&amp;"|"&amp;AA219&amp;"#"&amp;AB219&amp;"#"&amp;16</f>
        <v>1401002#1099400#14|1603006#2808#16|1603016#1105#16|1603019#369#16</v>
      </c>
    </row>
    <row r="220" spans="17:30" ht="16.5" x14ac:dyDescent="0.2">
      <c r="Q220" s="14" t="str">
        <f>S220&amp;INDEX(地狱道!$K$20:$K$27,卡牌!T220)&amp;"突破消耗"</f>
        <v>塞伯罗斯等活突破消耗</v>
      </c>
      <c r="R220" s="14">
        <v>1102013</v>
      </c>
      <c r="S220" s="14" t="str">
        <f t="shared" si="52"/>
        <v>塞伯罗斯</v>
      </c>
      <c r="T220" s="14">
        <v>1</v>
      </c>
      <c r="U220" s="14">
        <v>1401002</v>
      </c>
      <c r="V220" s="18">
        <f>IF(T220=1,5000,INT(INDEX(地狱道!$M$4:$M$10,卡牌!T220-1)*INDEX(卡牌!$J$10:$J$13,VLOOKUP(卡牌!R220,卡牌!$B$4:$F$39,2,TRUE))/100)*100)</f>
        <v>5000</v>
      </c>
      <c r="W220" s="14"/>
      <c r="X220" s="14"/>
      <c r="Y220" s="14"/>
      <c r="Z220" s="14"/>
      <c r="AA220" s="14"/>
      <c r="AB220" s="14"/>
      <c r="AD220" s="14" t="str">
        <f>U220&amp;"#"&amp;V220&amp;"#"&amp;14</f>
        <v>1401002#5000#14</v>
      </c>
    </row>
    <row r="221" spans="17:30" ht="16.5" x14ac:dyDescent="0.2">
      <c r="Q221" s="14" t="str">
        <f>S221&amp;INDEX(地狱道!$K$20:$K$27,卡牌!T221)&amp;"突破消耗"</f>
        <v>塞伯罗斯黑绳突破消耗</v>
      </c>
      <c r="R221" s="14">
        <v>1102013</v>
      </c>
      <c r="S221" s="14" t="str">
        <f t="shared" si="52"/>
        <v>塞伯罗斯</v>
      </c>
      <c r="T221" s="14">
        <v>2</v>
      </c>
      <c r="U221" s="14">
        <v>1401002</v>
      </c>
      <c r="V221" s="18">
        <f>IF(T221=1,5000,INT(INDEX(地狱道!$M$4:$M$10,卡牌!T221-1)*INDEX(卡牌!$J$10:$J$13,VLOOKUP(卡牌!R221,卡牌!$B$4:$F$39,2,TRUE))/100)*100)</f>
        <v>5800</v>
      </c>
      <c r="W221" s="14">
        <v>1603004</v>
      </c>
      <c r="X221" s="18">
        <f>INT(地狱道!N$4*INDEX(地狱道!$H$21:$H$24,VLOOKUP(卡牌!R221,卡牌!$B$4:$C$39,2)))</f>
        <v>452</v>
      </c>
      <c r="Y221" s="14"/>
      <c r="Z221" s="14"/>
      <c r="AA221" s="14"/>
      <c r="AB221" s="14"/>
      <c r="AD221" s="14" t="str">
        <f>U221&amp;"#"&amp;V221&amp;"#"&amp;14&amp;"|"&amp;W221&amp;"#"&amp;X221&amp;"#"&amp;16</f>
        <v>1401002#5800#14|1603004#452#16</v>
      </c>
    </row>
    <row r="222" spans="17:30" ht="16.5" x14ac:dyDescent="0.2">
      <c r="Q222" s="14" t="str">
        <f>S222&amp;INDEX(地狱道!$K$20:$K$27,卡牌!T222)&amp;"突破消耗"</f>
        <v>塞伯罗斯众合突破消耗</v>
      </c>
      <c r="R222" s="14">
        <v>1102013</v>
      </c>
      <c r="S222" s="14" t="str">
        <f t="shared" si="52"/>
        <v>塞伯罗斯</v>
      </c>
      <c r="T222" s="14">
        <v>3</v>
      </c>
      <c r="U222" s="14">
        <v>1401002</v>
      </c>
      <c r="V222" s="18">
        <f>IF(T222=1,5000,INT(INDEX(地狱道!$M$4:$M$10,卡牌!T222-1)*INDEX(卡牌!$J$10:$J$13,VLOOKUP(卡牌!R222,卡牌!$B$4:$F$39,2,TRUE))/100)*100)</f>
        <v>38900</v>
      </c>
      <c r="W222" s="14">
        <v>1603004</v>
      </c>
      <c r="X222" s="18">
        <f>INT(地狱道!N$5*INDEX(地狱道!$H$21:$H$24,VLOOKUP(卡牌!R222,卡牌!$B$4:$C$39,2)))</f>
        <v>1055</v>
      </c>
      <c r="Y222" s="14"/>
      <c r="Z222" s="14"/>
      <c r="AA222" s="14"/>
      <c r="AB222" s="14"/>
      <c r="AD222" s="14" t="str">
        <f t="shared" ref="AD222:AD223" si="59">U222&amp;"#"&amp;V222&amp;"#"&amp;14&amp;"|"&amp;W222&amp;"#"&amp;X222&amp;"#"&amp;16</f>
        <v>1401002#38900#14|1603004#1055#16</v>
      </c>
    </row>
    <row r="223" spans="17:30" ht="16.5" x14ac:dyDescent="0.2">
      <c r="Q223" s="14" t="str">
        <f>S223&amp;INDEX(地狱道!$K$20:$K$27,卡牌!T223)&amp;"突破消耗"</f>
        <v>塞伯罗斯叫唤突破消耗</v>
      </c>
      <c r="R223" s="14">
        <v>1102013</v>
      </c>
      <c r="S223" s="14" t="str">
        <f t="shared" si="52"/>
        <v>塞伯罗斯</v>
      </c>
      <c r="T223" s="14">
        <v>4</v>
      </c>
      <c r="U223" s="14">
        <v>1401002</v>
      </c>
      <c r="V223" s="18">
        <f>IF(T223=1,5000,INT(INDEX(地狱道!$M$4:$M$10,卡牌!T223-1)*INDEX(卡牌!$J$10:$J$13,VLOOKUP(卡牌!R223,卡牌!$B$4:$F$39,2,TRUE))/100)*100)</f>
        <v>94900</v>
      </c>
      <c r="W223" s="14">
        <v>1603005</v>
      </c>
      <c r="X223" s="18">
        <f>INT(地狱道!O$6*INDEX(地狱道!$H$21:$H$24,VLOOKUP(卡牌!R223,卡牌!$B$4:$C$39,2)))</f>
        <v>1053</v>
      </c>
      <c r="Y223" s="14"/>
      <c r="Z223" s="14"/>
      <c r="AA223" s="14"/>
      <c r="AB223" s="14"/>
      <c r="AD223" s="14" t="str">
        <f t="shared" si="59"/>
        <v>1401002#94900#14|1603005#1053#16</v>
      </c>
    </row>
    <row r="224" spans="17:30" ht="16.5" x14ac:dyDescent="0.2">
      <c r="Q224" s="14" t="str">
        <f>S224&amp;INDEX(地狱道!$K$20:$K$27,卡牌!T224)&amp;"突破消耗"</f>
        <v>塞伯罗斯大叫唤突破消耗</v>
      </c>
      <c r="R224" s="14">
        <v>1102013</v>
      </c>
      <c r="S224" s="14" t="str">
        <f t="shared" si="52"/>
        <v>塞伯罗斯</v>
      </c>
      <c r="T224" s="14">
        <v>5</v>
      </c>
      <c r="U224" s="14">
        <v>1401002</v>
      </c>
      <c r="V224" s="18">
        <f>IF(T224=1,5000,INT(INDEX(地狱道!$M$4:$M$10,卡牌!T224-1)*INDEX(卡牌!$J$10:$J$13,VLOOKUP(卡牌!R224,卡牌!$B$4:$F$39,2,TRUE))/100)*100)</f>
        <v>184700</v>
      </c>
      <c r="W224" s="14">
        <v>1603005</v>
      </c>
      <c r="X224" s="18">
        <f>INT(地狱道!O$7*INDEX(地狱道!$H$21:$H$24,VLOOKUP(卡牌!R224,卡牌!$B$4:$C$39,2)))</f>
        <v>2457</v>
      </c>
      <c r="Y224" s="18">
        <f>INDEX($J$7:$N$7,VLOOKUP(R224,$B$4:$F$39,4))</f>
        <v>1603007</v>
      </c>
      <c r="Z224" s="18">
        <f>INT(INDEX(地狱道!$H$21:$H$24,VLOOKUP(卡牌!R224,卡牌!$B$4:$F$39,2))*地狱道!$Q$7)</f>
        <v>247</v>
      </c>
      <c r="AA224" s="14"/>
      <c r="AB224" s="14"/>
      <c r="AD224" s="14" t="str">
        <f>U224&amp;"#"&amp;V224&amp;"#"&amp;14&amp;"|"&amp;W224&amp;"#"&amp;X224&amp;"#"&amp;16&amp;"|"&amp;Y224&amp;"#"&amp;Z224&amp;"#"&amp;16</f>
        <v>1401002#184700#14|1603005#2457#16|1603007#247#16</v>
      </c>
    </row>
    <row r="225" spans="17:30" ht="16.5" x14ac:dyDescent="0.2">
      <c r="Q225" s="14" t="str">
        <f>S225&amp;INDEX(地狱道!$K$20:$K$27,卡牌!T225)&amp;"突破消耗"</f>
        <v>塞伯罗斯焦热突破消耗</v>
      </c>
      <c r="R225" s="14">
        <v>1102013</v>
      </c>
      <c r="S225" s="14" t="str">
        <f t="shared" si="52"/>
        <v>塞伯罗斯</v>
      </c>
      <c r="T225" s="14">
        <v>6</v>
      </c>
      <c r="U225" s="14">
        <v>1401002</v>
      </c>
      <c r="V225" s="18">
        <f>IF(T225=1,5000,INT(INDEX(地狱道!$M$4:$M$10,卡牌!T225-1)*INDEX(卡牌!$J$10:$J$13,VLOOKUP(卡牌!R225,卡牌!$B$4:$F$39,2,TRUE))/100)*100)</f>
        <v>315900</v>
      </c>
      <c r="W225" s="14">
        <v>1603006</v>
      </c>
      <c r="X225" s="18">
        <f>INT(地狱道!P$8*INDEX(地狱道!$H$21:$H$24,VLOOKUP(卡牌!R225,卡牌!$B$4:$C$39,2)))</f>
        <v>624</v>
      </c>
      <c r="Y225" s="18">
        <f>INDEX($J$7:$N$7,VLOOKUP(R225,$B$4:$F$39,4))</f>
        <v>1603007</v>
      </c>
      <c r="Z225" s="18">
        <f>INT(INDEX(地狱道!$H$21:$H$24,VLOOKUP(卡牌!R225,卡牌!$B$4:$F$39,2))*地狱道!$Q$8)</f>
        <v>577</v>
      </c>
      <c r="AA225" s="14"/>
      <c r="AB225" s="14"/>
      <c r="AD225" s="14" t="str">
        <f t="shared" ref="AD225:AD226" si="60">U225&amp;"#"&amp;V225&amp;"#"&amp;14&amp;"|"&amp;W225&amp;"#"&amp;X225&amp;"#"&amp;16&amp;"|"&amp;Y225&amp;"#"&amp;Z225&amp;"#"&amp;16</f>
        <v>1401002#315900#14|1603006#624#16|1603007#577#16</v>
      </c>
    </row>
    <row r="226" spans="17:30" ht="16.5" x14ac:dyDescent="0.2">
      <c r="Q226" s="14" t="str">
        <f>S226&amp;INDEX(地狱道!$K$20:$K$27,卡牌!T226)&amp;"突破消耗"</f>
        <v>塞伯罗斯大焦热突破消耗</v>
      </c>
      <c r="R226" s="14">
        <v>1102013</v>
      </c>
      <c r="S226" s="14" t="str">
        <f t="shared" si="52"/>
        <v>塞伯罗斯</v>
      </c>
      <c r="T226" s="14">
        <v>7</v>
      </c>
      <c r="U226" s="14">
        <v>1401002</v>
      </c>
      <c r="V226" s="18">
        <f>IF(T226=1,5000,INT(INDEX(地狱道!$M$4:$M$10,卡牌!T226-1)*INDEX(卡牌!$J$10:$J$13,VLOOKUP(卡牌!R226,卡牌!$B$4:$F$39,2,TRUE))/100)*100)</f>
        <v>496200</v>
      </c>
      <c r="W226" s="14">
        <v>1603006</v>
      </c>
      <c r="X226" s="18">
        <f>INT(地狱道!P$9*INDEX(地狱道!$H$21:$H$24,VLOOKUP(卡牌!R226,卡牌!$B$4:$C$39,2)))</f>
        <v>936</v>
      </c>
      <c r="Y226" s="18">
        <f>INDEX($J$8:$N$8,VLOOKUP(R226,$B$4:$F$39,4))</f>
        <v>1603008</v>
      </c>
      <c r="Z226" s="18">
        <f>INT(INDEX(地狱道!$H$21:$H$24,VLOOKUP(卡牌!R226,卡牌!$B$4:$F$39,2))*地狱道!$R$9)</f>
        <v>263</v>
      </c>
      <c r="AA226" s="14"/>
      <c r="AB226" s="14"/>
      <c r="AD226" s="14" t="str">
        <f t="shared" si="60"/>
        <v>1401002#496200#14|1603006#936#16|1603008#263#16</v>
      </c>
    </row>
    <row r="227" spans="17:30" ht="16.5" x14ac:dyDescent="0.2">
      <c r="Q227" s="14" t="str">
        <f>S227&amp;INDEX(地狱道!$K$20:$K$27,卡牌!T227)&amp;"突破消耗"</f>
        <v>塞伯罗斯无间突破消耗</v>
      </c>
      <c r="R227" s="14">
        <v>1102013</v>
      </c>
      <c r="S227" s="14" t="str">
        <f t="shared" si="52"/>
        <v>塞伯罗斯</v>
      </c>
      <c r="T227" s="14">
        <v>8</v>
      </c>
      <c r="U227" s="14">
        <v>1401002</v>
      </c>
      <c r="V227" s="18">
        <f>IF(T227=1,5000,INT(INDEX(地狱道!$M$4:$M$10,卡牌!T227-1)*INDEX(卡牌!$J$10:$J$13,VLOOKUP(卡牌!R227,卡牌!$B$4:$F$39,2,TRUE))/100)*100)</f>
        <v>732900</v>
      </c>
      <c r="W227" s="14">
        <v>1603006</v>
      </c>
      <c r="X227" s="18">
        <f>INT(地狱道!P$10*INDEX(地狱道!$H$21:$H$24,VLOOKUP(卡牌!R227,卡牌!$B$4:$C$39,2)))</f>
        <v>1560</v>
      </c>
      <c r="Y227" s="18">
        <f>INDEX($J$8:$N$8,VLOOKUP(R227,$B$4:$F$39,4))</f>
        <v>1603008</v>
      </c>
      <c r="Z227" s="18">
        <f>INT(INDEX(地狱道!$H$21:$H$24,VLOOKUP(卡牌!R227,卡牌!$B$4:$F$39,2))*地狱道!$R$10)</f>
        <v>614</v>
      </c>
      <c r="AA227" s="18">
        <f>VLOOKUP(R227,$B$4:$G$39,6)</f>
        <v>1603020</v>
      </c>
      <c r="AB227" s="18">
        <f>INT(INDEX(地狱道!$H$21:$H$24,VLOOKUP(卡牌!R227,卡牌!$B$4:$F$39,2))*地狱道!$S$10)</f>
        <v>205</v>
      </c>
      <c r="AD227" s="14" t="str">
        <f>U227&amp;"#"&amp;V227&amp;"#"&amp;14&amp;"|"&amp;W227&amp;"#"&amp;X227&amp;"#"&amp;16&amp;"|"&amp;Y227&amp;"#"&amp;Z227&amp;"#"&amp;16&amp;"|"&amp;AA227&amp;"#"&amp;AB227&amp;"#"&amp;16</f>
        <v>1401002#732900#14|1603006#1560#16|1603008#614#16|1603020#205#16</v>
      </c>
    </row>
    <row r="228" spans="17:30" ht="16.5" x14ac:dyDescent="0.2">
      <c r="Q228" s="14" t="str">
        <f>S228&amp;INDEX(地狱道!$K$20:$K$27,卡牌!T228)&amp;"突破消耗"</f>
        <v>石灵明等活突破消耗</v>
      </c>
      <c r="R228" s="14">
        <v>1102014</v>
      </c>
      <c r="S228" s="14" t="str">
        <f t="shared" si="52"/>
        <v>石灵明</v>
      </c>
      <c r="T228" s="14">
        <v>1</v>
      </c>
      <c r="U228" s="14">
        <v>1401002</v>
      </c>
      <c r="V228" s="18">
        <f>IF(T228=1,5000,INT(INDEX(地狱道!$M$4:$M$10,卡牌!T228-1)*INDEX(卡牌!$J$10:$J$13,VLOOKUP(卡牌!R228,卡牌!$B$4:$F$39,2,TRUE))/100)*100)</f>
        <v>5000</v>
      </c>
      <c r="W228" s="14"/>
      <c r="X228" s="14"/>
      <c r="Y228" s="14"/>
      <c r="Z228" s="14"/>
      <c r="AA228" s="14"/>
      <c r="AB228" s="14"/>
      <c r="AD228" s="14" t="str">
        <f>U228&amp;"#"&amp;V228&amp;"#"&amp;14</f>
        <v>1401002#5000#14</v>
      </c>
    </row>
    <row r="229" spans="17:30" ht="16.5" x14ac:dyDescent="0.2">
      <c r="Q229" s="14" t="str">
        <f>S229&amp;INDEX(地狱道!$K$20:$K$27,卡牌!T229)&amp;"突破消耗"</f>
        <v>石灵明黑绳突破消耗</v>
      </c>
      <c r="R229" s="14">
        <v>1102014</v>
      </c>
      <c r="S229" s="14" t="str">
        <f t="shared" si="52"/>
        <v>石灵明</v>
      </c>
      <c r="T229" s="14">
        <v>2</v>
      </c>
      <c r="U229" s="14">
        <v>1401002</v>
      </c>
      <c r="V229" s="18">
        <f>IF(T229=1,5000,INT(INDEX(地狱道!$M$4:$M$10,卡牌!T229-1)*INDEX(卡牌!$J$10:$J$13,VLOOKUP(卡牌!R229,卡牌!$B$4:$F$39,2,TRUE))/100)*100)</f>
        <v>6900</v>
      </c>
      <c r="W229" s="14">
        <v>1603004</v>
      </c>
      <c r="X229" s="18">
        <f>INT(地狱道!N$4*INDEX(地狱道!$H$21:$H$24,VLOOKUP(卡牌!R229,卡牌!$B$4:$C$39,2)))</f>
        <v>603</v>
      </c>
      <c r="Y229" s="14"/>
      <c r="Z229" s="14"/>
      <c r="AA229" s="14"/>
      <c r="AB229" s="14"/>
      <c r="AD229" s="14" t="str">
        <f>U229&amp;"#"&amp;V229&amp;"#"&amp;14&amp;"|"&amp;W229&amp;"#"&amp;X229&amp;"#"&amp;16</f>
        <v>1401002#6900#14|1603004#603#16</v>
      </c>
    </row>
    <row r="230" spans="17:30" ht="16.5" x14ac:dyDescent="0.2">
      <c r="Q230" s="14" t="str">
        <f>S230&amp;INDEX(地狱道!$K$20:$K$27,卡牌!T230)&amp;"突破消耗"</f>
        <v>石灵明众合突破消耗</v>
      </c>
      <c r="R230" s="14">
        <v>1102014</v>
      </c>
      <c r="S230" s="14" t="str">
        <f t="shared" si="52"/>
        <v>石灵明</v>
      </c>
      <c r="T230" s="14">
        <v>3</v>
      </c>
      <c r="U230" s="14">
        <v>1401002</v>
      </c>
      <c r="V230" s="18">
        <f>IF(T230=1,5000,INT(INDEX(地狱道!$M$4:$M$10,卡牌!T230-1)*INDEX(卡牌!$J$10:$J$13,VLOOKUP(卡牌!R230,卡牌!$B$4:$F$39,2,TRUE))/100)*100)</f>
        <v>46700</v>
      </c>
      <c r="W230" s="14">
        <v>1603004</v>
      </c>
      <c r="X230" s="18">
        <f>INT(地狱道!N$5*INDEX(地狱道!$H$21:$H$24,VLOOKUP(卡牌!R230,卡牌!$B$4:$C$39,2)))</f>
        <v>1407</v>
      </c>
      <c r="Y230" s="14"/>
      <c r="Z230" s="14"/>
      <c r="AA230" s="14"/>
      <c r="AB230" s="14"/>
      <c r="AD230" s="14" t="str">
        <f t="shared" ref="AD230:AD231" si="61">U230&amp;"#"&amp;V230&amp;"#"&amp;14&amp;"|"&amp;W230&amp;"#"&amp;X230&amp;"#"&amp;16</f>
        <v>1401002#46700#14|1603004#1407#16</v>
      </c>
    </row>
    <row r="231" spans="17:30" ht="16.5" x14ac:dyDescent="0.2">
      <c r="Q231" s="14" t="str">
        <f>S231&amp;INDEX(地狱道!$K$20:$K$27,卡牌!T231)&amp;"突破消耗"</f>
        <v>石灵明叫唤突破消耗</v>
      </c>
      <c r="R231" s="14">
        <v>1102014</v>
      </c>
      <c r="S231" s="14" t="str">
        <f t="shared" si="52"/>
        <v>石灵明</v>
      </c>
      <c r="T231" s="14">
        <v>4</v>
      </c>
      <c r="U231" s="14">
        <v>1401002</v>
      </c>
      <c r="V231" s="18">
        <f>IF(T231=1,5000,INT(INDEX(地狱道!$M$4:$M$10,卡牌!T231-1)*INDEX(卡牌!$J$10:$J$13,VLOOKUP(卡牌!R231,卡牌!$B$4:$F$39,2,TRUE))/100)*100)</f>
        <v>113900</v>
      </c>
      <c r="W231" s="14">
        <v>1603005</v>
      </c>
      <c r="X231" s="18">
        <f>INT(地狱道!O$6*INDEX(地狱道!$H$21:$H$24,VLOOKUP(卡牌!R231,卡牌!$B$4:$C$39,2)))</f>
        <v>1404</v>
      </c>
      <c r="Y231" s="14"/>
      <c r="Z231" s="14"/>
      <c r="AA231" s="14"/>
      <c r="AB231" s="14"/>
      <c r="AD231" s="14" t="str">
        <f t="shared" si="61"/>
        <v>1401002#113900#14|1603005#1404#16</v>
      </c>
    </row>
    <row r="232" spans="17:30" ht="16.5" x14ac:dyDescent="0.2">
      <c r="Q232" s="14" t="str">
        <f>S232&amp;INDEX(地狱道!$K$20:$K$27,卡牌!T232)&amp;"突破消耗"</f>
        <v>石灵明大叫唤突破消耗</v>
      </c>
      <c r="R232" s="14">
        <v>1102014</v>
      </c>
      <c r="S232" s="14" t="str">
        <f t="shared" si="52"/>
        <v>石灵明</v>
      </c>
      <c r="T232" s="14">
        <v>5</v>
      </c>
      <c r="U232" s="14">
        <v>1401002</v>
      </c>
      <c r="V232" s="18">
        <f>IF(T232=1,5000,INT(INDEX(地狱道!$M$4:$M$10,卡牌!T232-1)*INDEX(卡牌!$J$10:$J$13,VLOOKUP(卡牌!R232,卡牌!$B$4:$F$39,2,TRUE))/100)*100)</f>
        <v>221600</v>
      </c>
      <c r="W232" s="14">
        <v>1603005</v>
      </c>
      <c r="X232" s="18">
        <f>INT(地狱道!O$7*INDEX(地狱道!$H$21:$H$24,VLOOKUP(卡牌!R232,卡牌!$B$4:$C$39,2)))</f>
        <v>3276</v>
      </c>
      <c r="Y232" s="18">
        <f>INDEX($J$7:$N$7,VLOOKUP(R232,$B$4:$F$39,4))</f>
        <v>1603011</v>
      </c>
      <c r="Z232" s="18">
        <f>INT(INDEX(地狱道!$H$21:$H$24,VLOOKUP(卡牌!R232,卡牌!$B$4:$F$39,2))*地狱道!$Q$7)</f>
        <v>330</v>
      </c>
      <c r="AA232" s="14"/>
      <c r="AB232" s="14"/>
      <c r="AD232" s="14" t="str">
        <f>U232&amp;"#"&amp;V232&amp;"#"&amp;14&amp;"|"&amp;W232&amp;"#"&amp;X232&amp;"#"&amp;16&amp;"|"&amp;Y232&amp;"#"&amp;Z232&amp;"#"&amp;16</f>
        <v>1401002#221600#14|1603005#3276#16|1603011#330#16</v>
      </c>
    </row>
    <row r="233" spans="17:30" ht="16.5" x14ac:dyDescent="0.2">
      <c r="Q233" s="14" t="str">
        <f>S233&amp;INDEX(地狱道!$K$20:$K$27,卡牌!T233)&amp;"突破消耗"</f>
        <v>石灵明焦热突破消耗</v>
      </c>
      <c r="R233" s="14">
        <v>1102014</v>
      </c>
      <c r="S233" s="14" t="str">
        <f t="shared" si="52"/>
        <v>石灵明</v>
      </c>
      <c r="T233" s="14">
        <v>6</v>
      </c>
      <c r="U233" s="14">
        <v>1401002</v>
      </c>
      <c r="V233" s="18">
        <f>IF(T233=1,5000,INT(INDEX(地狱道!$M$4:$M$10,卡牌!T233-1)*INDEX(卡牌!$J$10:$J$13,VLOOKUP(卡牌!R233,卡牌!$B$4:$F$39,2,TRUE))/100)*100)</f>
        <v>379100</v>
      </c>
      <c r="W233" s="14">
        <v>1603006</v>
      </c>
      <c r="X233" s="18">
        <f>INT(地狱道!P$8*INDEX(地狱道!$H$21:$H$24,VLOOKUP(卡牌!R233,卡牌!$B$4:$C$39,2)))</f>
        <v>832</v>
      </c>
      <c r="Y233" s="18">
        <f>INDEX($J$7:$N$7,VLOOKUP(R233,$B$4:$F$39,4))</f>
        <v>1603011</v>
      </c>
      <c r="Z233" s="18">
        <f>INT(INDEX(地狱道!$H$21:$H$24,VLOOKUP(卡牌!R233,卡牌!$B$4:$F$39,2))*地狱道!$Q$8)</f>
        <v>770</v>
      </c>
      <c r="AA233" s="14"/>
      <c r="AB233" s="14"/>
      <c r="AD233" s="14" t="str">
        <f t="shared" ref="AD233:AD234" si="62">U233&amp;"#"&amp;V233&amp;"#"&amp;14&amp;"|"&amp;W233&amp;"#"&amp;X233&amp;"#"&amp;16&amp;"|"&amp;Y233&amp;"#"&amp;Z233&amp;"#"&amp;16</f>
        <v>1401002#379100#14|1603006#832#16|1603011#770#16</v>
      </c>
    </row>
    <row r="234" spans="17:30" ht="16.5" x14ac:dyDescent="0.2">
      <c r="Q234" s="14" t="str">
        <f>S234&amp;INDEX(地狱道!$K$20:$K$27,卡牌!T234)&amp;"突破消耗"</f>
        <v>石灵明大焦热突破消耗</v>
      </c>
      <c r="R234" s="14">
        <v>1102014</v>
      </c>
      <c r="S234" s="14" t="str">
        <f t="shared" si="52"/>
        <v>石灵明</v>
      </c>
      <c r="T234" s="14">
        <v>7</v>
      </c>
      <c r="U234" s="14">
        <v>1401002</v>
      </c>
      <c r="V234" s="18">
        <f>IF(T234=1,5000,INT(INDEX(地狱道!$M$4:$M$10,卡牌!T234-1)*INDEX(卡牌!$J$10:$J$13,VLOOKUP(卡牌!R234,卡牌!$B$4:$F$39,2,TRUE))/100)*100)</f>
        <v>595400</v>
      </c>
      <c r="W234" s="14">
        <v>1603006</v>
      </c>
      <c r="X234" s="18">
        <f>INT(地狱道!P$9*INDEX(地狱道!$H$21:$H$24,VLOOKUP(卡牌!R234,卡牌!$B$4:$C$39,2)))</f>
        <v>1248</v>
      </c>
      <c r="Y234" s="18">
        <f>INDEX($J$8:$N$8,VLOOKUP(R234,$B$4:$F$39,4))</f>
        <v>1603012</v>
      </c>
      <c r="Z234" s="18">
        <f>INT(INDEX(地狱道!$H$21:$H$24,VLOOKUP(卡牌!R234,卡牌!$B$4:$F$39,2))*地狱道!$R$9)</f>
        <v>351</v>
      </c>
      <c r="AA234" s="14"/>
      <c r="AB234" s="14"/>
      <c r="AD234" s="14" t="str">
        <f t="shared" si="62"/>
        <v>1401002#595400#14|1603006#1248#16|1603012#351#16</v>
      </c>
    </row>
    <row r="235" spans="17:30" ht="16.5" x14ac:dyDescent="0.2">
      <c r="Q235" s="14" t="str">
        <f>S235&amp;INDEX(地狱道!$K$20:$K$27,卡牌!T235)&amp;"突破消耗"</f>
        <v>石灵明无间突破消耗</v>
      </c>
      <c r="R235" s="14">
        <v>1102014</v>
      </c>
      <c r="S235" s="14" t="str">
        <f t="shared" si="52"/>
        <v>石灵明</v>
      </c>
      <c r="T235" s="14">
        <v>8</v>
      </c>
      <c r="U235" s="14">
        <v>1401002</v>
      </c>
      <c r="V235" s="18">
        <f>IF(T235=1,5000,INT(INDEX(地狱道!$M$4:$M$10,卡牌!T235-1)*INDEX(卡牌!$J$10:$J$13,VLOOKUP(卡牌!R235,卡牌!$B$4:$F$39,2,TRUE))/100)*100)</f>
        <v>879500</v>
      </c>
      <c r="W235" s="14">
        <v>1603006</v>
      </c>
      <c r="X235" s="18">
        <f>INT(地狱道!P$10*INDEX(地狱道!$H$21:$H$24,VLOOKUP(卡牌!R235,卡牌!$B$4:$C$39,2)))</f>
        <v>2080</v>
      </c>
      <c r="Y235" s="18">
        <f>INDEX($J$8:$N$8,VLOOKUP(R235,$B$4:$F$39,4))</f>
        <v>1603012</v>
      </c>
      <c r="Z235" s="18">
        <f>INT(INDEX(地狱道!$H$21:$H$24,VLOOKUP(卡牌!R235,卡牌!$B$4:$F$39,2))*地狱道!$R$10)</f>
        <v>819</v>
      </c>
      <c r="AA235" s="18">
        <f>VLOOKUP(R235,$B$4:$G$39,6)</f>
        <v>1603020</v>
      </c>
      <c r="AB235" s="18">
        <f>INT(INDEX(地狱道!$H$21:$H$24,VLOOKUP(卡牌!R235,卡牌!$B$4:$F$39,2))*地狱道!$S$10)</f>
        <v>274</v>
      </c>
      <c r="AD235" s="14" t="str">
        <f>U235&amp;"#"&amp;V235&amp;"#"&amp;14&amp;"|"&amp;W235&amp;"#"&amp;X235&amp;"#"&amp;16&amp;"|"&amp;Y235&amp;"#"&amp;Z235&amp;"#"&amp;16&amp;"|"&amp;AA235&amp;"#"&amp;AB235&amp;"#"&amp;16</f>
        <v>1401002#879500#14|1603006#2080#16|1603012#819#16|1603020#274#16</v>
      </c>
    </row>
    <row r="236" spans="17:30" ht="16.5" x14ac:dyDescent="0.2">
      <c r="Q236" s="14" t="str">
        <f>S236&amp;INDEX(地狱道!$K$20:$K$27,卡牌!T236)&amp;"突破消耗"</f>
        <v>于禁等活突破消耗</v>
      </c>
      <c r="R236" s="14">
        <v>1102015</v>
      </c>
      <c r="S236" s="14" t="str">
        <f t="shared" si="52"/>
        <v>于禁</v>
      </c>
      <c r="T236" s="14">
        <v>1</v>
      </c>
      <c r="U236" s="14">
        <v>1401002</v>
      </c>
      <c r="V236" s="18">
        <f>IF(T236=1,5000,INT(INDEX(地狱道!$M$4:$M$10,卡牌!T236-1)*INDEX(卡牌!$J$10:$J$13,VLOOKUP(卡牌!R236,卡牌!$B$4:$F$39,2,TRUE))/100)*100)</f>
        <v>5000</v>
      </c>
      <c r="W236" s="14"/>
      <c r="X236" s="14"/>
      <c r="Y236" s="14"/>
      <c r="Z236" s="14"/>
      <c r="AA236" s="14"/>
      <c r="AB236" s="14"/>
      <c r="AD236" s="14" t="str">
        <f>U236&amp;"#"&amp;V236&amp;"#"&amp;14</f>
        <v>1401002#5000#14</v>
      </c>
    </row>
    <row r="237" spans="17:30" ht="16.5" x14ac:dyDescent="0.2">
      <c r="Q237" s="14" t="str">
        <f>S237&amp;INDEX(地狱道!$K$20:$K$27,卡牌!T237)&amp;"突破消耗"</f>
        <v>于禁黑绳突破消耗</v>
      </c>
      <c r="R237" s="14">
        <v>1102015</v>
      </c>
      <c r="S237" s="14" t="str">
        <f t="shared" si="52"/>
        <v>于禁</v>
      </c>
      <c r="T237" s="14">
        <v>2</v>
      </c>
      <c r="U237" s="14">
        <v>1401002</v>
      </c>
      <c r="V237" s="18">
        <f>IF(T237=1,5000,INT(INDEX(地狱道!$M$4:$M$10,卡牌!T237-1)*INDEX(卡牌!$J$10:$J$13,VLOOKUP(卡牌!R237,卡牌!$B$4:$F$39,2,TRUE))/100)*100)</f>
        <v>5800</v>
      </c>
      <c r="W237" s="14">
        <v>1603004</v>
      </c>
      <c r="X237" s="18">
        <f>INT(地狱道!N$4*INDEX(地狱道!$H$21:$H$24,VLOOKUP(卡牌!R237,卡牌!$B$4:$C$39,2)))</f>
        <v>452</v>
      </c>
      <c r="Y237" s="14"/>
      <c r="Z237" s="14"/>
      <c r="AA237" s="14"/>
      <c r="AB237" s="14"/>
      <c r="AD237" s="14" t="str">
        <f>U237&amp;"#"&amp;V237&amp;"#"&amp;14&amp;"|"&amp;W237&amp;"#"&amp;X237&amp;"#"&amp;16</f>
        <v>1401002#5800#14|1603004#452#16</v>
      </c>
    </row>
    <row r="238" spans="17:30" ht="16.5" x14ac:dyDescent="0.2">
      <c r="Q238" s="14" t="str">
        <f>S238&amp;INDEX(地狱道!$K$20:$K$27,卡牌!T238)&amp;"突破消耗"</f>
        <v>于禁众合突破消耗</v>
      </c>
      <c r="R238" s="14">
        <v>1102015</v>
      </c>
      <c r="S238" s="14" t="str">
        <f t="shared" si="52"/>
        <v>于禁</v>
      </c>
      <c r="T238" s="14">
        <v>3</v>
      </c>
      <c r="U238" s="14">
        <v>1401002</v>
      </c>
      <c r="V238" s="18">
        <f>IF(T238=1,5000,INT(INDEX(地狱道!$M$4:$M$10,卡牌!T238-1)*INDEX(卡牌!$J$10:$J$13,VLOOKUP(卡牌!R238,卡牌!$B$4:$F$39,2,TRUE))/100)*100)</f>
        <v>38900</v>
      </c>
      <c r="W238" s="14">
        <v>1603004</v>
      </c>
      <c r="X238" s="18">
        <f>INT(地狱道!N$5*INDEX(地狱道!$H$21:$H$24,VLOOKUP(卡牌!R238,卡牌!$B$4:$C$39,2)))</f>
        <v>1055</v>
      </c>
      <c r="Y238" s="14"/>
      <c r="Z238" s="14"/>
      <c r="AA238" s="14"/>
      <c r="AB238" s="14"/>
      <c r="AD238" s="14" t="str">
        <f t="shared" ref="AD238:AD239" si="63">U238&amp;"#"&amp;V238&amp;"#"&amp;14&amp;"|"&amp;W238&amp;"#"&amp;X238&amp;"#"&amp;16</f>
        <v>1401002#38900#14|1603004#1055#16</v>
      </c>
    </row>
    <row r="239" spans="17:30" ht="16.5" x14ac:dyDescent="0.2">
      <c r="Q239" s="14" t="str">
        <f>S239&amp;INDEX(地狱道!$K$20:$K$27,卡牌!T239)&amp;"突破消耗"</f>
        <v>于禁叫唤突破消耗</v>
      </c>
      <c r="R239" s="14">
        <v>1102015</v>
      </c>
      <c r="S239" s="14" t="str">
        <f t="shared" si="52"/>
        <v>于禁</v>
      </c>
      <c r="T239" s="14">
        <v>4</v>
      </c>
      <c r="U239" s="14">
        <v>1401002</v>
      </c>
      <c r="V239" s="18">
        <f>IF(T239=1,5000,INT(INDEX(地狱道!$M$4:$M$10,卡牌!T239-1)*INDEX(卡牌!$J$10:$J$13,VLOOKUP(卡牌!R239,卡牌!$B$4:$F$39,2,TRUE))/100)*100)</f>
        <v>94900</v>
      </c>
      <c r="W239" s="14">
        <v>1603005</v>
      </c>
      <c r="X239" s="18">
        <f>INT(地狱道!O$6*INDEX(地狱道!$H$21:$H$24,VLOOKUP(卡牌!R239,卡牌!$B$4:$C$39,2)))</f>
        <v>1053</v>
      </c>
      <c r="Y239" s="14"/>
      <c r="Z239" s="14"/>
      <c r="AA239" s="14"/>
      <c r="AB239" s="14"/>
      <c r="AD239" s="14" t="str">
        <f t="shared" si="63"/>
        <v>1401002#94900#14|1603005#1053#16</v>
      </c>
    </row>
    <row r="240" spans="17:30" ht="16.5" x14ac:dyDescent="0.2">
      <c r="Q240" s="14" t="str">
        <f>S240&amp;INDEX(地狱道!$K$20:$K$27,卡牌!T240)&amp;"突破消耗"</f>
        <v>于禁大叫唤突破消耗</v>
      </c>
      <c r="R240" s="14">
        <v>1102015</v>
      </c>
      <c r="S240" s="14" t="str">
        <f t="shared" si="52"/>
        <v>于禁</v>
      </c>
      <c r="T240" s="14">
        <v>5</v>
      </c>
      <c r="U240" s="14">
        <v>1401002</v>
      </c>
      <c r="V240" s="18">
        <f>IF(T240=1,5000,INT(INDEX(地狱道!$M$4:$M$10,卡牌!T240-1)*INDEX(卡牌!$J$10:$J$13,VLOOKUP(卡牌!R240,卡牌!$B$4:$F$39,2,TRUE))/100)*100)</f>
        <v>184700</v>
      </c>
      <c r="W240" s="14">
        <v>1603005</v>
      </c>
      <c r="X240" s="18">
        <f>INT(地狱道!O$7*INDEX(地狱道!$H$21:$H$24,VLOOKUP(卡牌!R240,卡牌!$B$4:$C$39,2)))</f>
        <v>2457</v>
      </c>
      <c r="Y240" s="18">
        <f>INDEX($J$7:$N$7,VLOOKUP(R240,$B$4:$F$39,4))</f>
        <v>1603011</v>
      </c>
      <c r="Z240" s="18">
        <f>INT(INDEX(地狱道!$H$21:$H$24,VLOOKUP(卡牌!R240,卡牌!$B$4:$F$39,2))*地狱道!$Q$7)</f>
        <v>247</v>
      </c>
      <c r="AA240" s="14"/>
      <c r="AB240" s="14"/>
      <c r="AD240" s="14" t="str">
        <f>U240&amp;"#"&amp;V240&amp;"#"&amp;14&amp;"|"&amp;W240&amp;"#"&amp;X240&amp;"#"&amp;16&amp;"|"&amp;Y240&amp;"#"&amp;Z240&amp;"#"&amp;16</f>
        <v>1401002#184700#14|1603005#2457#16|1603011#247#16</v>
      </c>
    </row>
    <row r="241" spans="17:30" ht="16.5" x14ac:dyDescent="0.2">
      <c r="Q241" s="14" t="str">
        <f>S241&amp;INDEX(地狱道!$K$20:$K$27,卡牌!T241)&amp;"突破消耗"</f>
        <v>于禁焦热突破消耗</v>
      </c>
      <c r="R241" s="14">
        <v>1102015</v>
      </c>
      <c r="S241" s="14" t="str">
        <f t="shared" si="52"/>
        <v>于禁</v>
      </c>
      <c r="T241" s="14">
        <v>6</v>
      </c>
      <c r="U241" s="14">
        <v>1401002</v>
      </c>
      <c r="V241" s="18">
        <f>IF(T241=1,5000,INT(INDEX(地狱道!$M$4:$M$10,卡牌!T241-1)*INDEX(卡牌!$J$10:$J$13,VLOOKUP(卡牌!R241,卡牌!$B$4:$F$39,2,TRUE))/100)*100)</f>
        <v>315900</v>
      </c>
      <c r="W241" s="14">
        <v>1603006</v>
      </c>
      <c r="X241" s="18">
        <f>INT(地狱道!P$8*INDEX(地狱道!$H$21:$H$24,VLOOKUP(卡牌!R241,卡牌!$B$4:$C$39,2)))</f>
        <v>624</v>
      </c>
      <c r="Y241" s="18">
        <f>INDEX($J$7:$N$7,VLOOKUP(R241,$B$4:$F$39,4))</f>
        <v>1603011</v>
      </c>
      <c r="Z241" s="18">
        <f>INT(INDEX(地狱道!$H$21:$H$24,VLOOKUP(卡牌!R241,卡牌!$B$4:$F$39,2))*地狱道!$Q$8)</f>
        <v>577</v>
      </c>
      <c r="AA241" s="14"/>
      <c r="AB241" s="14"/>
      <c r="AD241" s="14" t="str">
        <f t="shared" ref="AD241:AD242" si="64">U241&amp;"#"&amp;V241&amp;"#"&amp;14&amp;"|"&amp;W241&amp;"#"&amp;X241&amp;"#"&amp;16&amp;"|"&amp;Y241&amp;"#"&amp;Z241&amp;"#"&amp;16</f>
        <v>1401002#315900#14|1603006#624#16|1603011#577#16</v>
      </c>
    </row>
    <row r="242" spans="17:30" ht="16.5" x14ac:dyDescent="0.2">
      <c r="Q242" s="14" t="str">
        <f>S242&amp;INDEX(地狱道!$K$20:$K$27,卡牌!T242)&amp;"突破消耗"</f>
        <v>于禁大焦热突破消耗</v>
      </c>
      <c r="R242" s="14">
        <v>1102015</v>
      </c>
      <c r="S242" s="14" t="str">
        <f t="shared" si="52"/>
        <v>于禁</v>
      </c>
      <c r="T242" s="14">
        <v>7</v>
      </c>
      <c r="U242" s="14">
        <v>1401002</v>
      </c>
      <c r="V242" s="18">
        <f>IF(T242=1,5000,INT(INDEX(地狱道!$M$4:$M$10,卡牌!T242-1)*INDEX(卡牌!$J$10:$J$13,VLOOKUP(卡牌!R242,卡牌!$B$4:$F$39,2,TRUE))/100)*100)</f>
        <v>496200</v>
      </c>
      <c r="W242" s="14">
        <v>1603006</v>
      </c>
      <c r="X242" s="18">
        <f>INT(地狱道!P$9*INDEX(地狱道!$H$21:$H$24,VLOOKUP(卡牌!R242,卡牌!$B$4:$C$39,2)))</f>
        <v>936</v>
      </c>
      <c r="Y242" s="18">
        <f>INDEX($J$8:$N$8,VLOOKUP(R242,$B$4:$F$39,4))</f>
        <v>1603012</v>
      </c>
      <c r="Z242" s="18">
        <f>INT(INDEX(地狱道!$H$21:$H$24,VLOOKUP(卡牌!R242,卡牌!$B$4:$F$39,2))*地狱道!$R$9)</f>
        <v>263</v>
      </c>
      <c r="AA242" s="14"/>
      <c r="AB242" s="14"/>
      <c r="AD242" s="14" t="str">
        <f t="shared" si="64"/>
        <v>1401002#496200#14|1603006#936#16|1603012#263#16</v>
      </c>
    </row>
    <row r="243" spans="17:30" ht="16.5" x14ac:dyDescent="0.2">
      <c r="Q243" s="14" t="str">
        <f>S243&amp;INDEX(地狱道!$K$20:$K$27,卡牌!T243)&amp;"突破消耗"</f>
        <v>于禁无间突破消耗</v>
      </c>
      <c r="R243" s="14">
        <v>1102015</v>
      </c>
      <c r="S243" s="14" t="str">
        <f t="shared" si="52"/>
        <v>于禁</v>
      </c>
      <c r="T243" s="14">
        <v>8</v>
      </c>
      <c r="U243" s="14">
        <v>1401002</v>
      </c>
      <c r="V243" s="18">
        <f>IF(T243=1,5000,INT(INDEX(地狱道!$M$4:$M$10,卡牌!T243-1)*INDEX(卡牌!$J$10:$J$13,VLOOKUP(卡牌!R243,卡牌!$B$4:$F$39,2,TRUE))/100)*100)</f>
        <v>732900</v>
      </c>
      <c r="W243" s="14">
        <v>1603006</v>
      </c>
      <c r="X243" s="18">
        <f>INT(地狱道!P$10*INDEX(地狱道!$H$21:$H$24,VLOOKUP(卡牌!R243,卡牌!$B$4:$C$39,2)))</f>
        <v>1560</v>
      </c>
      <c r="Y243" s="18">
        <f>INDEX($J$8:$N$8,VLOOKUP(R243,$B$4:$F$39,4))</f>
        <v>1603012</v>
      </c>
      <c r="Z243" s="18">
        <f>INT(INDEX(地狱道!$H$21:$H$24,VLOOKUP(卡牌!R243,卡牌!$B$4:$F$39,2))*地狱道!$R$10)</f>
        <v>614</v>
      </c>
      <c r="AA243" s="18">
        <f>VLOOKUP(R243,$B$4:$G$39,6)</f>
        <v>1603019</v>
      </c>
      <c r="AB243" s="18">
        <f>INT(INDEX(地狱道!$H$21:$H$24,VLOOKUP(卡牌!R243,卡牌!$B$4:$F$39,2))*地狱道!$S$10)</f>
        <v>205</v>
      </c>
      <c r="AD243" s="14" t="str">
        <f>U243&amp;"#"&amp;V243&amp;"#"&amp;14&amp;"|"&amp;W243&amp;"#"&amp;X243&amp;"#"&amp;16&amp;"|"&amp;Y243&amp;"#"&amp;Z243&amp;"#"&amp;16&amp;"|"&amp;AA243&amp;"#"&amp;AB243&amp;"#"&amp;16</f>
        <v>1401002#732900#14|1603006#1560#16|1603012#614#16|1603019#205#16</v>
      </c>
    </row>
    <row r="244" spans="17:30" ht="16.5" x14ac:dyDescent="0.2">
      <c r="Q244" s="14" t="str">
        <f>S244&amp;INDEX(地狱道!$K$20:$K$27,卡牌!T244)&amp;"突破消耗"</f>
        <v>西方龙等活突破消耗</v>
      </c>
      <c r="R244" s="14">
        <v>1102016</v>
      </c>
      <c r="S244" s="14" t="str">
        <f t="shared" si="52"/>
        <v>西方龙</v>
      </c>
      <c r="T244" s="14">
        <v>1</v>
      </c>
      <c r="U244" s="14">
        <v>1401002</v>
      </c>
      <c r="V244" s="18">
        <f>IF(T244=1,5000,INT(INDEX(地狱道!$M$4:$M$10,卡牌!T244-1)*INDEX(卡牌!$J$10:$J$13,VLOOKUP(卡牌!R244,卡牌!$B$4:$F$39,2,TRUE))/100)*100)</f>
        <v>5000</v>
      </c>
      <c r="W244" s="14"/>
      <c r="X244" s="14"/>
      <c r="Y244" s="14"/>
      <c r="Z244" s="14"/>
      <c r="AA244" s="14"/>
      <c r="AB244" s="14"/>
      <c r="AD244" s="14" t="str">
        <f>U244&amp;"#"&amp;V244&amp;"#"&amp;14</f>
        <v>1401002#5000#14</v>
      </c>
    </row>
    <row r="245" spans="17:30" ht="16.5" x14ac:dyDescent="0.2">
      <c r="Q245" s="14" t="str">
        <f>S245&amp;INDEX(地狱道!$K$20:$K$27,卡牌!T245)&amp;"突破消耗"</f>
        <v>西方龙黑绳突破消耗</v>
      </c>
      <c r="R245" s="14">
        <v>1102016</v>
      </c>
      <c r="S245" s="14" t="str">
        <f t="shared" si="52"/>
        <v>西方龙</v>
      </c>
      <c r="T245" s="14">
        <v>2</v>
      </c>
      <c r="U245" s="14">
        <v>1401002</v>
      </c>
      <c r="V245" s="18">
        <f>IF(T245=1,5000,INT(INDEX(地狱道!$M$4:$M$10,卡牌!T245-1)*INDEX(卡牌!$J$10:$J$13,VLOOKUP(卡牌!R245,卡牌!$B$4:$F$39,2,TRUE))/100)*100)</f>
        <v>8700</v>
      </c>
      <c r="W245" s="14">
        <v>1603004</v>
      </c>
      <c r="X245" s="18">
        <f>INT(地狱道!N$4*INDEX(地狱道!$H$21:$H$24,VLOOKUP(卡牌!R245,卡牌!$B$4:$C$39,2)))</f>
        <v>814</v>
      </c>
      <c r="Y245" s="14"/>
      <c r="Z245" s="14"/>
      <c r="AA245" s="14"/>
      <c r="AB245" s="14"/>
      <c r="AD245" s="14" t="str">
        <f>U245&amp;"#"&amp;V245&amp;"#"&amp;14&amp;"|"&amp;W245&amp;"#"&amp;X245&amp;"#"&amp;16</f>
        <v>1401002#8700#14|1603004#814#16</v>
      </c>
    </row>
    <row r="246" spans="17:30" ht="16.5" x14ac:dyDescent="0.2">
      <c r="Q246" s="14" t="str">
        <f>S246&amp;INDEX(地狱道!$K$20:$K$27,卡牌!T246)&amp;"突破消耗"</f>
        <v>西方龙众合突破消耗</v>
      </c>
      <c r="R246" s="14">
        <v>1102016</v>
      </c>
      <c r="S246" s="14" t="str">
        <f t="shared" si="52"/>
        <v>西方龙</v>
      </c>
      <c r="T246" s="14">
        <v>3</v>
      </c>
      <c r="U246" s="14">
        <v>1401002</v>
      </c>
      <c r="V246" s="18">
        <f>IF(T246=1,5000,INT(INDEX(地狱道!$M$4:$M$10,卡牌!T246-1)*INDEX(卡牌!$J$10:$J$13,VLOOKUP(卡牌!R246,卡牌!$B$4:$F$39,2,TRUE))/100)*100)</f>
        <v>58400</v>
      </c>
      <c r="W246" s="14">
        <v>1603004</v>
      </c>
      <c r="X246" s="18">
        <f>INT(地狱道!N$5*INDEX(地狱道!$H$21:$H$24,VLOOKUP(卡牌!R246,卡牌!$B$4:$C$39,2)))</f>
        <v>1899</v>
      </c>
      <c r="Y246" s="14"/>
      <c r="Z246" s="14"/>
      <c r="AA246" s="14"/>
      <c r="AB246" s="14"/>
      <c r="AD246" s="14" t="str">
        <f t="shared" ref="AD246:AD247" si="65">U246&amp;"#"&amp;V246&amp;"#"&amp;14&amp;"|"&amp;W246&amp;"#"&amp;X246&amp;"#"&amp;16</f>
        <v>1401002#58400#14|1603004#1899#16</v>
      </c>
    </row>
    <row r="247" spans="17:30" ht="16.5" x14ac:dyDescent="0.2">
      <c r="Q247" s="14" t="str">
        <f>S247&amp;INDEX(地狱道!$K$20:$K$27,卡牌!T247)&amp;"突破消耗"</f>
        <v>西方龙叫唤突破消耗</v>
      </c>
      <c r="R247" s="14">
        <v>1102016</v>
      </c>
      <c r="S247" s="14" t="str">
        <f t="shared" si="52"/>
        <v>西方龙</v>
      </c>
      <c r="T247" s="14">
        <v>4</v>
      </c>
      <c r="U247" s="14">
        <v>1401002</v>
      </c>
      <c r="V247" s="18">
        <f>IF(T247=1,5000,INT(INDEX(地狱道!$M$4:$M$10,卡牌!T247-1)*INDEX(卡牌!$J$10:$J$13,VLOOKUP(卡牌!R247,卡牌!$B$4:$F$39,2,TRUE))/100)*100)</f>
        <v>142300</v>
      </c>
      <c r="W247" s="14">
        <v>1603005</v>
      </c>
      <c r="X247" s="18">
        <f>INT(地狱道!O$6*INDEX(地狱道!$H$21:$H$24,VLOOKUP(卡牌!R247,卡牌!$B$4:$C$39,2)))</f>
        <v>1895</v>
      </c>
      <c r="Y247" s="14"/>
      <c r="Z247" s="14"/>
      <c r="AA247" s="14"/>
      <c r="AB247" s="14"/>
      <c r="AD247" s="14" t="str">
        <f t="shared" si="65"/>
        <v>1401002#142300#14|1603005#1895#16</v>
      </c>
    </row>
    <row r="248" spans="17:30" ht="16.5" x14ac:dyDescent="0.2">
      <c r="Q248" s="14" t="str">
        <f>S248&amp;INDEX(地狱道!$K$20:$K$27,卡牌!T248)&amp;"突破消耗"</f>
        <v>西方龙大叫唤突破消耗</v>
      </c>
      <c r="R248" s="14">
        <v>1102016</v>
      </c>
      <c r="S248" s="14" t="str">
        <f t="shared" si="52"/>
        <v>西方龙</v>
      </c>
      <c r="T248" s="14">
        <v>5</v>
      </c>
      <c r="U248" s="14">
        <v>1401002</v>
      </c>
      <c r="V248" s="18">
        <f>IF(T248=1,5000,INT(INDEX(地狱道!$M$4:$M$10,卡牌!T248-1)*INDEX(卡牌!$J$10:$J$13,VLOOKUP(卡牌!R248,卡牌!$B$4:$F$39,2,TRUE))/100)*100)</f>
        <v>277100</v>
      </c>
      <c r="W248" s="14">
        <v>1603005</v>
      </c>
      <c r="X248" s="18">
        <f>INT(地狱道!O$7*INDEX(地狱道!$H$21:$H$24,VLOOKUP(卡牌!R248,卡牌!$B$4:$C$39,2)))</f>
        <v>4422</v>
      </c>
      <c r="Y248" s="18">
        <f>INDEX($J$7:$N$7,VLOOKUP(R248,$B$4:$F$39,4))</f>
        <v>1603007</v>
      </c>
      <c r="Z248" s="18">
        <f>INT(INDEX(地狱道!$H$21:$H$24,VLOOKUP(卡牌!R248,卡牌!$B$4:$F$39,2))*地狱道!$Q$7)</f>
        <v>445</v>
      </c>
      <c r="AA248" s="14"/>
      <c r="AB248" s="14"/>
      <c r="AD248" s="14" t="str">
        <f>U248&amp;"#"&amp;V248&amp;"#"&amp;14&amp;"|"&amp;W248&amp;"#"&amp;X248&amp;"#"&amp;16&amp;"|"&amp;Y248&amp;"#"&amp;Z248&amp;"#"&amp;16</f>
        <v>1401002#277100#14|1603005#4422#16|1603007#445#16</v>
      </c>
    </row>
    <row r="249" spans="17:30" ht="16.5" x14ac:dyDescent="0.2">
      <c r="Q249" s="14" t="str">
        <f>S249&amp;INDEX(地狱道!$K$20:$K$27,卡牌!T249)&amp;"突破消耗"</f>
        <v>西方龙焦热突破消耗</v>
      </c>
      <c r="R249" s="14">
        <v>1102016</v>
      </c>
      <c r="S249" s="14" t="str">
        <f t="shared" si="52"/>
        <v>西方龙</v>
      </c>
      <c r="T249" s="14">
        <v>6</v>
      </c>
      <c r="U249" s="14">
        <v>1401002</v>
      </c>
      <c r="V249" s="18">
        <f>IF(T249=1,5000,INT(INDEX(地狱道!$M$4:$M$10,卡牌!T249-1)*INDEX(卡牌!$J$10:$J$13,VLOOKUP(卡牌!R249,卡牌!$B$4:$F$39,2,TRUE))/100)*100)</f>
        <v>473900</v>
      </c>
      <c r="W249" s="14">
        <v>1603006</v>
      </c>
      <c r="X249" s="18">
        <f>INT(地狱道!P$8*INDEX(地狱道!$H$21:$H$24,VLOOKUP(卡牌!R249,卡牌!$B$4:$C$39,2)))</f>
        <v>1123</v>
      </c>
      <c r="Y249" s="18">
        <f>INDEX($J$7:$N$7,VLOOKUP(R249,$B$4:$F$39,4))</f>
        <v>1603007</v>
      </c>
      <c r="Z249" s="18">
        <f>INT(INDEX(地狱道!$H$21:$H$24,VLOOKUP(卡牌!R249,卡牌!$B$4:$F$39,2))*地狱道!$Q$8)</f>
        <v>1039</v>
      </c>
      <c r="AA249" s="14"/>
      <c r="AB249" s="14"/>
      <c r="AD249" s="14" t="str">
        <f t="shared" ref="AD249:AD250" si="66">U249&amp;"#"&amp;V249&amp;"#"&amp;14&amp;"|"&amp;W249&amp;"#"&amp;X249&amp;"#"&amp;16&amp;"|"&amp;Y249&amp;"#"&amp;Z249&amp;"#"&amp;16</f>
        <v>1401002#473900#14|1603006#1123#16|1603007#1039#16</v>
      </c>
    </row>
    <row r="250" spans="17:30" ht="16.5" x14ac:dyDescent="0.2">
      <c r="Q250" s="14" t="str">
        <f>S250&amp;INDEX(地狱道!$K$20:$K$27,卡牌!T250)&amp;"突破消耗"</f>
        <v>西方龙大焦热突破消耗</v>
      </c>
      <c r="R250" s="14">
        <v>1102016</v>
      </c>
      <c r="S250" s="14" t="str">
        <f t="shared" si="52"/>
        <v>西方龙</v>
      </c>
      <c r="T250" s="14">
        <v>7</v>
      </c>
      <c r="U250" s="14">
        <v>1401002</v>
      </c>
      <c r="V250" s="18">
        <f>IF(T250=1,5000,INT(INDEX(地狱道!$M$4:$M$10,卡牌!T250-1)*INDEX(卡牌!$J$10:$J$13,VLOOKUP(卡牌!R250,卡牌!$B$4:$F$39,2,TRUE))/100)*100)</f>
        <v>744300</v>
      </c>
      <c r="W250" s="14">
        <v>1603006</v>
      </c>
      <c r="X250" s="18">
        <f>INT(地狱道!P$9*INDEX(地狱道!$H$21:$H$24,VLOOKUP(卡牌!R250,卡牌!$B$4:$C$39,2)))</f>
        <v>1684</v>
      </c>
      <c r="Y250" s="18">
        <f>INDEX($J$8:$N$8,VLOOKUP(R250,$B$4:$F$39,4))</f>
        <v>1603008</v>
      </c>
      <c r="Z250" s="18">
        <f>INT(INDEX(地狱道!$H$21:$H$24,VLOOKUP(卡牌!R250,卡牌!$B$4:$F$39,2))*地狱道!$R$9)</f>
        <v>473</v>
      </c>
      <c r="AA250" s="14"/>
      <c r="AB250" s="14"/>
      <c r="AD250" s="14" t="str">
        <f t="shared" si="66"/>
        <v>1401002#744300#14|1603006#1684#16|1603008#473#16</v>
      </c>
    </row>
    <row r="251" spans="17:30" ht="16.5" x14ac:dyDescent="0.2">
      <c r="Q251" s="14" t="str">
        <f>S251&amp;INDEX(地狱道!$K$20:$K$27,卡牌!T251)&amp;"突破消耗"</f>
        <v>西方龙无间突破消耗</v>
      </c>
      <c r="R251" s="14">
        <v>1102016</v>
      </c>
      <c r="S251" s="14" t="str">
        <f t="shared" si="52"/>
        <v>西方龙</v>
      </c>
      <c r="T251" s="14">
        <v>8</v>
      </c>
      <c r="U251" s="14">
        <v>1401002</v>
      </c>
      <c r="V251" s="18">
        <f>IF(T251=1,5000,INT(INDEX(地狱道!$M$4:$M$10,卡牌!T251-1)*INDEX(卡牌!$J$10:$J$13,VLOOKUP(卡牌!R251,卡牌!$B$4:$F$39,2,TRUE))/100)*100)</f>
        <v>1099400</v>
      </c>
      <c r="W251" s="14">
        <v>1603006</v>
      </c>
      <c r="X251" s="18">
        <f>INT(地狱道!P$10*INDEX(地狱道!$H$21:$H$24,VLOOKUP(卡牌!R251,卡牌!$B$4:$C$39,2)))</f>
        <v>2808</v>
      </c>
      <c r="Y251" s="18">
        <f>INDEX($J$8:$N$8,VLOOKUP(R251,$B$4:$F$39,4))</f>
        <v>1603008</v>
      </c>
      <c r="Z251" s="18">
        <f>INT(INDEX(地狱道!$H$21:$H$24,VLOOKUP(卡牌!R251,卡牌!$B$4:$F$39,2))*地狱道!$R$10)</f>
        <v>1105</v>
      </c>
      <c r="AA251" s="18">
        <f>VLOOKUP(R251,$B$4:$G$39,6)</f>
        <v>1603020</v>
      </c>
      <c r="AB251" s="18">
        <f>INT(INDEX(地狱道!$H$21:$H$24,VLOOKUP(卡牌!R251,卡牌!$B$4:$F$39,2))*地狱道!$S$10)</f>
        <v>369</v>
      </c>
      <c r="AD251" s="14" t="str">
        <f>U251&amp;"#"&amp;V251&amp;"#"&amp;14&amp;"|"&amp;W251&amp;"#"&amp;X251&amp;"#"&amp;16&amp;"|"&amp;Y251&amp;"#"&amp;Z251&amp;"#"&amp;16&amp;"|"&amp;AA251&amp;"#"&amp;AB251&amp;"#"&amp;16</f>
        <v>1401002#1099400#14|1603006#2808#16|1603008#1105#16|1603020#369#16</v>
      </c>
    </row>
    <row r="252" spans="17:30" ht="16.5" x14ac:dyDescent="0.2">
      <c r="Q252" s="14" t="str">
        <f>S252&amp;INDEX(地狱道!$K$20:$K$27,卡牌!T252)&amp;"突破消耗"</f>
        <v>飞廉等活突破消耗</v>
      </c>
      <c r="R252" s="14">
        <v>1102017</v>
      </c>
      <c r="S252" s="14" t="str">
        <f t="shared" si="52"/>
        <v>飞廉</v>
      </c>
      <c r="T252" s="14">
        <v>1</v>
      </c>
      <c r="U252" s="14">
        <v>1401002</v>
      </c>
      <c r="V252" s="18">
        <f>IF(T252=1,5000,INT(INDEX(地狱道!$M$4:$M$10,卡牌!T252-1)*INDEX(卡牌!$J$10:$J$13,VLOOKUP(卡牌!R252,卡牌!$B$4:$F$39,2,TRUE))/100)*100)</f>
        <v>5000</v>
      </c>
      <c r="W252" s="14"/>
      <c r="X252" s="14"/>
      <c r="Y252" s="14"/>
      <c r="Z252" s="14"/>
      <c r="AA252" s="14"/>
      <c r="AB252" s="14"/>
      <c r="AD252" s="14" t="str">
        <f>U252&amp;"#"&amp;V252&amp;"#"&amp;14</f>
        <v>1401002#5000#14</v>
      </c>
    </row>
    <row r="253" spans="17:30" ht="16.5" x14ac:dyDescent="0.2">
      <c r="Q253" s="14" t="str">
        <f>S253&amp;INDEX(地狱道!$K$20:$K$27,卡牌!T253)&amp;"突破消耗"</f>
        <v>飞廉黑绳突破消耗</v>
      </c>
      <c r="R253" s="14">
        <v>1102017</v>
      </c>
      <c r="S253" s="14" t="str">
        <f t="shared" si="52"/>
        <v>飞廉</v>
      </c>
      <c r="T253" s="14">
        <v>2</v>
      </c>
      <c r="U253" s="14">
        <v>1401002</v>
      </c>
      <c r="V253" s="18">
        <f>IF(T253=1,5000,INT(INDEX(地狱道!$M$4:$M$10,卡牌!T253-1)*INDEX(卡牌!$J$10:$J$13,VLOOKUP(卡牌!R253,卡牌!$B$4:$F$39,2,TRUE))/100)*100)</f>
        <v>6900</v>
      </c>
      <c r="W253" s="14">
        <v>1603004</v>
      </c>
      <c r="X253" s="18">
        <f>INT(地狱道!N$4*INDEX(地狱道!$H$21:$H$24,VLOOKUP(卡牌!R253,卡牌!$B$4:$C$39,2)))</f>
        <v>603</v>
      </c>
      <c r="Y253" s="14"/>
      <c r="Z253" s="14"/>
      <c r="AA253" s="14"/>
      <c r="AB253" s="14"/>
      <c r="AD253" s="14" t="str">
        <f>U253&amp;"#"&amp;V253&amp;"#"&amp;14&amp;"|"&amp;W253&amp;"#"&amp;X253&amp;"#"&amp;16</f>
        <v>1401002#6900#14|1603004#603#16</v>
      </c>
    </row>
    <row r="254" spans="17:30" ht="16.5" x14ac:dyDescent="0.2">
      <c r="Q254" s="14" t="str">
        <f>S254&amp;INDEX(地狱道!$K$20:$K$27,卡牌!T254)&amp;"突破消耗"</f>
        <v>飞廉众合突破消耗</v>
      </c>
      <c r="R254" s="14">
        <v>1102017</v>
      </c>
      <c r="S254" s="14" t="str">
        <f t="shared" si="52"/>
        <v>飞廉</v>
      </c>
      <c r="T254" s="14">
        <v>3</v>
      </c>
      <c r="U254" s="14">
        <v>1401002</v>
      </c>
      <c r="V254" s="18">
        <f>IF(T254=1,5000,INT(INDEX(地狱道!$M$4:$M$10,卡牌!T254-1)*INDEX(卡牌!$J$10:$J$13,VLOOKUP(卡牌!R254,卡牌!$B$4:$F$39,2,TRUE))/100)*100)</f>
        <v>46700</v>
      </c>
      <c r="W254" s="14">
        <v>1603004</v>
      </c>
      <c r="X254" s="18">
        <f>INT(地狱道!N$5*INDEX(地狱道!$H$21:$H$24,VLOOKUP(卡牌!R254,卡牌!$B$4:$C$39,2)))</f>
        <v>1407</v>
      </c>
      <c r="Y254" s="14"/>
      <c r="Z254" s="14"/>
      <c r="AA254" s="14"/>
      <c r="AB254" s="14"/>
      <c r="AD254" s="14" t="str">
        <f t="shared" ref="AD254:AD255" si="67">U254&amp;"#"&amp;V254&amp;"#"&amp;14&amp;"|"&amp;W254&amp;"#"&amp;X254&amp;"#"&amp;16</f>
        <v>1401002#46700#14|1603004#1407#16</v>
      </c>
    </row>
    <row r="255" spans="17:30" ht="16.5" x14ac:dyDescent="0.2">
      <c r="Q255" s="14" t="str">
        <f>S255&amp;INDEX(地狱道!$K$20:$K$27,卡牌!T255)&amp;"突破消耗"</f>
        <v>飞廉叫唤突破消耗</v>
      </c>
      <c r="R255" s="14">
        <v>1102017</v>
      </c>
      <c r="S255" s="14" t="str">
        <f t="shared" si="52"/>
        <v>飞廉</v>
      </c>
      <c r="T255" s="14">
        <v>4</v>
      </c>
      <c r="U255" s="14">
        <v>1401002</v>
      </c>
      <c r="V255" s="18">
        <f>IF(T255=1,5000,INT(INDEX(地狱道!$M$4:$M$10,卡牌!T255-1)*INDEX(卡牌!$J$10:$J$13,VLOOKUP(卡牌!R255,卡牌!$B$4:$F$39,2,TRUE))/100)*100)</f>
        <v>113900</v>
      </c>
      <c r="W255" s="14">
        <v>1603005</v>
      </c>
      <c r="X255" s="18">
        <f>INT(地狱道!O$6*INDEX(地狱道!$H$21:$H$24,VLOOKUP(卡牌!R255,卡牌!$B$4:$C$39,2)))</f>
        <v>1404</v>
      </c>
      <c r="Y255" s="14"/>
      <c r="Z255" s="14"/>
      <c r="AA255" s="14"/>
      <c r="AB255" s="14"/>
      <c r="AD255" s="14" t="str">
        <f t="shared" si="67"/>
        <v>1401002#113900#14|1603005#1404#16</v>
      </c>
    </row>
    <row r="256" spans="17:30" ht="16.5" x14ac:dyDescent="0.2">
      <c r="Q256" s="14" t="str">
        <f>S256&amp;INDEX(地狱道!$K$20:$K$27,卡牌!T256)&amp;"突破消耗"</f>
        <v>飞廉大叫唤突破消耗</v>
      </c>
      <c r="R256" s="14">
        <v>1102017</v>
      </c>
      <c r="S256" s="14" t="str">
        <f t="shared" si="52"/>
        <v>飞廉</v>
      </c>
      <c r="T256" s="14">
        <v>5</v>
      </c>
      <c r="U256" s="14">
        <v>1401002</v>
      </c>
      <c r="V256" s="18">
        <f>IF(T256=1,5000,INT(INDEX(地狱道!$M$4:$M$10,卡牌!T256-1)*INDEX(卡牌!$J$10:$J$13,VLOOKUP(卡牌!R256,卡牌!$B$4:$F$39,2,TRUE))/100)*100)</f>
        <v>221600</v>
      </c>
      <c r="W256" s="14">
        <v>1603005</v>
      </c>
      <c r="X256" s="18">
        <f>INT(地狱道!O$7*INDEX(地狱道!$H$21:$H$24,VLOOKUP(卡牌!R256,卡牌!$B$4:$C$39,2)))</f>
        <v>3276</v>
      </c>
      <c r="Y256" s="18">
        <f>INDEX($J$7:$N$7,VLOOKUP(R256,$B$4:$F$39,4))</f>
        <v>1603013</v>
      </c>
      <c r="Z256" s="18">
        <f>INT(INDEX(地狱道!$H$21:$H$24,VLOOKUP(卡牌!R256,卡牌!$B$4:$F$39,2))*地狱道!$Q$7)</f>
        <v>330</v>
      </c>
      <c r="AA256" s="14"/>
      <c r="AB256" s="14"/>
      <c r="AD256" s="14" t="str">
        <f>U256&amp;"#"&amp;V256&amp;"#"&amp;14&amp;"|"&amp;W256&amp;"#"&amp;X256&amp;"#"&amp;16&amp;"|"&amp;Y256&amp;"#"&amp;Z256&amp;"#"&amp;16</f>
        <v>1401002#221600#14|1603005#3276#16|1603013#330#16</v>
      </c>
    </row>
    <row r="257" spans="17:30" ht="16.5" x14ac:dyDescent="0.2">
      <c r="Q257" s="14" t="str">
        <f>S257&amp;INDEX(地狱道!$K$20:$K$27,卡牌!T257)&amp;"突破消耗"</f>
        <v>飞廉焦热突破消耗</v>
      </c>
      <c r="R257" s="14">
        <v>1102017</v>
      </c>
      <c r="S257" s="14" t="str">
        <f t="shared" si="52"/>
        <v>飞廉</v>
      </c>
      <c r="T257" s="14">
        <v>6</v>
      </c>
      <c r="U257" s="14">
        <v>1401002</v>
      </c>
      <c r="V257" s="18">
        <f>IF(T257=1,5000,INT(INDEX(地狱道!$M$4:$M$10,卡牌!T257-1)*INDEX(卡牌!$J$10:$J$13,VLOOKUP(卡牌!R257,卡牌!$B$4:$F$39,2,TRUE))/100)*100)</f>
        <v>379100</v>
      </c>
      <c r="W257" s="14">
        <v>1603006</v>
      </c>
      <c r="X257" s="18">
        <f>INT(地狱道!P$8*INDEX(地狱道!$H$21:$H$24,VLOOKUP(卡牌!R257,卡牌!$B$4:$C$39,2)))</f>
        <v>832</v>
      </c>
      <c r="Y257" s="18">
        <f>INDEX($J$7:$N$7,VLOOKUP(R257,$B$4:$F$39,4))</f>
        <v>1603013</v>
      </c>
      <c r="Z257" s="18">
        <f>INT(INDEX(地狱道!$H$21:$H$24,VLOOKUP(卡牌!R257,卡牌!$B$4:$F$39,2))*地狱道!$Q$8)</f>
        <v>770</v>
      </c>
      <c r="AA257" s="14"/>
      <c r="AB257" s="14"/>
      <c r="AD257" s="14" t="str">
        <f t="shared" ref="AD257:AD258" si="68">U257&amp;"#"&amp;V257&amp;"#"&amp;14&amp;"|"&amp;W257&amp;"#"&amp;X257&amp;"#"&amp;16&amp;"|"&amp;Y257&amp;"#"&amp;Z257&amp;"#"&amp;16</f>
        <v>1401002#379100#14|1603006#832#16|1603013#770#16</v>
      </c>
    </row>
    <row r="258" spans="17:30" ht="16.5" x14ac:dyDescent="0.2">
      <c r="Q258" s="14" t="str">
        <f>S258&amp;INDEX(地狱道!$K$20:$K$27,卡牌!T258)&amp;"突破消耗"</f>
        <v>飞廉大焦热突破消耗</v>
      </c>
      <c r="R258" s="14">
        <v>1102017</v>
      </c>
      <c r="S258" s="14" t="str">
        <f t="shared" si="52"/>
        <v>飞廉</v>
      </c>
      <c r="T258" s="14">
        <v>7</v>
      </c>
      <c r="U258" s="14">
        <v>1401002</v>
      </c>
      <c r="V258" s="18">
        <f>IF(T258=1,5000,INT(INDEX(地狱道!$M$4:$M$10,卡牌!T258-1)*INDEX(卡牌!$J$10:$J$13,VLOOKUP(卡牌!R258,卡牌!$B$4:$F$39,2,TRUE))/100)*100)</f>
        <v>595400</v>
      </c>
      <c r="W258" s="14">
        <v>1603006</v>
      </c>
      <c r="X258" s="18">
        <f>INT(地狱道!P$9*INDEX(地狱道!$H$21:$H$24,VLOOKUP(卡牌!R258,卡牌!$B$4:$C$39,2)))</f>
        <v>1248</v>
      </c>
      <c r="Y258" s="18">
        <f>INDEX($J$8:$N$8,VLOOKUP(R258,$B$4:$F$39,4))</f>
        <v>1603014</v>
      </c>
      <c r="Z258" s="18">
        <f>INT(INDEX(地狱道!$H$21:$H$24,VLOOKUP(卡牌!R258,卡牌!$B$4:$F$39,2))*地狱道!$R$9)</f>
        <v>351</v>
      </c>
      <c r="AA258" s="14"/>
      <c r="AB258" s="14"/>
      <c r="AD258" s="14" t="str">
        <f t="shared" si="68"/>
        <v>1401002#595400#14|1603006#1248#16|1603014#351#16</v>
      </c>
    </row>
    <row r="259" spans="17:30" ht="16.5" x14ac:dyDescent="0.2">
      <c r="Q259" s="14" t="str">
        <f>S259&amp;INDEX(地狱道!$K$20:$K$27,卡牌!T259)&amp;"突破消耗"</f>
        <v>飞廉无间突破消耗</v>
      </c>
      <c r="R259" s="14">
        <v>1102017</v>
      </c>
      <c r="S259" s="14" t="str">
        <f t="shared" si="52"/>
        <v>飞廉</v>
      </c>
      <c r="T259" s="14">
        <v>8</v>
      </c>
      <c r="U259" s="14">
        <v>1401002</v>
      </c>
      <c r="V259" s="18">
        <f>IF(T259=1,5000,INT(INDEX(地狱道!$M$4:$M$10,卡牌!T259-1)*INDEX(卡牌!$J$10:$J$13,VLOOKUP(卡牌!R259,卡牌!$B$4:$F$39,2,TRUE))/100)*100)</f>
        <v>879500</v>
      </c>
      <c r="W259" s="14">
        <v>1603006</v>
      </c>
      <c r="X259" s="18">
        <f>INT(地狱道!P$10*INDEX(地狱道!$H$21:$H$24,VLOOKUP(卡牌!R259,卡牌!$B$4:$C$39,2)))</f>
        <v>2080</v>
      </c>
      <c r="Y259" s="18">
        <f>INDEX($J$8:$N$8,VLOOKUP(R259,$B$4:$F$39,4))</f>
        <v>1603014</v>
      </c>
      <c r="Z259" s="18">
        <f>INT(INDEX(地狱道!$H$21:$H$24,VLOOKUP(卡牌!R259,卡牌!$B$4:$F$39,2))*地狱道!$R$10)</f>
        <v>819</v>
      </c>
      <c r="AA259" s="18">
        <f>VLOOKUP(R259,$B$4:$G$39,6)</f>
        <v>1603022</v>
      </c>
      <c r="AB259" s="18">
        <f>INT(INDEX(地狱道!$H$21:$H$24,VLOOKUP(卡牌!R259,卡牌!$B$4:$F$39,2))*地狱道!$S$10)</f>
        <v>274</v>
      </c>
      <c r="AD259" s="14" t="str">
        <f>U259&amp;"#"&amp;V259&amp;"#"&amp;14&amp;"|"&amp;W259&amp;"#"&amp;X259&amp;"#"&amp;16&amp;"|"&amp;Y259&amp;"#"&amp;Z259&amp;"#"&amp;16&amp;"|"&amp;AA259&amp;"#"&amp;AB259&amp;"#"&amp;16</f>
        <v>1401002#879500#14|1603006#2080#16|1603014#819#16|1603022#274#16</v>
      </c>
    </row>
    <row r="260" spans="17:30" ht="16.5" x14ac:dyDescent="0.2">
      <c r="Q260" s="14" t="str">
        <f>S260&amp;INDEX(地狱道!$K$20:$K$27,卡牌!T260)&amp;"突破消耗"</f>
        <v>噬日等活突破消耗</v>
      </c>
      <c r="R260" s="14">
        <v>1102018</v>
      </c>
      <c r="S260" s="14" t="str">
        <f t="shared" si="52"/>
        <v>噬日</v>
      </c>
      <c r="T260" s="14">
        <v>1</v>
      </c>
      <c r="U260" s="14">
        <v>1401002</v>
      </c>
      <c r="V260" s="18">
        <f>IF(T260=1,5000,INT(INDEX(地狱道!$M$4:$M$10,卡牌!T260-1)*INDEX(卡牌!$J$10:$J$13,VLOOKUP(卡牌!R260,卡牌!$B$4:$F$39,2,TRUE))/100)*100)</f>
        <v>5000</v>
      </c>
      <c r="W260" s="14"/>
      <c r="X260" s="14"/>
      <c r="Y260" s="14"/>
      <c r="Z260" s="14"/>
      <c r="AA260" s="14"/>
      <c r="AB260" s="14"/>
      <c r="AD260" s="14" t="str">
        <f>U260&amp;"#"&amp;V260&amp;"#"&amp;14</f>
        <v>1401002#5000#14</v>
      </c>
    </row>
    <row r="261" spans="17:30" ht="16.5" x14ac:dyDescent="0.2">
      <c r="Q261" s="14" t="str">
        <f>S261&amp;INDEX(地狱道!$K$20:$K$27,卡牌!T261)&amp;"突破消耗"</f>
        <v>噬日黑绳突破消耗</v>
      </c>
      <c r="R261" s="14">
        <v>1102018</v>
      </c>
      <c r="S261" s="14" t="str">
        <f t="shared" ref="S261:S291" si="69">INDEX($A$4:$A$39,MATCH(R261,$B$4:$B$39,0))</f>
        <v>噬日</v>
      </c>
      <c r="T261" s="14">
        <v>2</v>
      </c>
      <c r="U261" s="14">
        <v>1401002</v>
      </c>
      <c r="V261" s="18">
        <f>IF(T261=1,5000,INT(INDEX(地狱道!$M$4:$M$10,卡牌!T261-1)*INDEX(卡牌!$J$10:$J$13,VLOOKUP(卡牌!R261,卡牌!$B$4:$F$39,2,TRUE))/100)*100)</f>
        <v>5800</v>
      </c>
      <c r="W261" s="14">
        <v>1603004</v>
      </c>
      <c r="X261" s="18">
        <f>INT(地狱道!N$4*INDEX(地狱道!$H$21:$H$24,VLOOKUP(卡牌!R261,卡牌!$B$4:$C$39,2)))</f>
        <v>452</v>
      </c>
      <c r="Y261" s="14"/>
      <c r="Z261" s="14"/>
      <c r="AA261" s="14"/>
      <c r="AB261" s="14"/>
      <c r="AD261" s="14" t="str">
        <f>U261&amp;"#"&amp;V261&amp;"#"&amp;14&amp;"|"&amp;W261&amp;"#"&amp;X261&amp;"#"&amp;16</f>
        <v>1401002#5800#14|1603004#452#16</v>
      </c>
    </row>
    <row r="262" spans="17:30" ht="16.5" x14ac:dyDescent="0.2">
      <c r="Q262" s="14" t="str">
        <f>S262&amp;INDEX(地狱道!$K$20:$K$27,卡牌!T262)&amp;"突破消耗"</f>
        <v>噬日众合突破消耗</v>
      </c>
      <c r="R262" s="14">
        <v>1102018</v>
      </c>
      <c r="S262" s="14" t="str">
        <f t="shared" si="69"/>
        <v>噬日</v>
      </c>
      <c r="T262" s="14">
        <v>3</v>
      </c>
      <c r="U262" s="14">
        <v>1401002</v>
      </c>
      <c r="V262" s="18">
        <f>IF(T262=1,5000,INT(INDEX(地狱道!$M$4:$M$10,卡牌!T262-1)*INDEX(卡牌!$J$10:$J$13,VLOOKUP(卡牌!R262,卡牌!$B$4:$F$39,2,TRUE))/100)*100)</f>
        <v>38900</v>
      </c>
      <c r="W262" s="14">
        <v>1603004</v>
      </c>
      <c r="X262" s="18">
        <f>INT(地狱道!N$5*INDEX(地狱道!$H$21:$H$24,VLOOKUP(卡牌!R262,卡牌!$B$4:$C$39,2)))</f>
        <v>1055</v>
      </c>
      <c r="Y262" s="14"/>
      <c r="Z262" s="14"/>
      <c r="AA262" s="14"/>
      <c r="AB262" s="14"/>
      <c r="AD262" s="14" t="str">
        <f t="shared" ref="AD262:AD263" si="70">U262&amp;"#"&amp;V262&amp;"#"&amp;14&amp;"|"&amp;W262&amp;"#"&amp;X262&amp;"#"&amp;16</f>
        <v>1401002#38900#14|1603004#1055#16</v>
      </c>
    </row>
    <row r="263" spans="17:30" ht="16.5" x14ac:dyDescent="0.2">
      <c r="Q263" s="14" t="str">
        <f>S263&amp;INDEX(地狱道!$K$20:$K$27,卡牌!T263)&amp;"突破消耗"</f>
        <v>噬日叫唤突破消耗</v>
      </c>
      <c r="R263" s="14">
        <v>1102018</v>
      </c>
      <c r="S263" s="14" t="str">
        <f t="shared" si="69"/>
        <v>噬日</v>
      </c>
      <c r="T263" s="14">
        <v>4</v>
      </c>
      <c r="U263" s="14">
        <v>1401002</v>
      </c>
      <c r="V263" s="18">
        <f>IF(T263=1,5000,INT(INDEX(地狱道!$M$4:$M$10,卡牌!T263-1)*INDEX(卡牌!$J$10:$J$13,VLOOKUP(卡牌!R263,卡牌!$B$4:$F$39,2,TRUE))/100)*100)</f>
        <v>94900</v>
      </c>
      <c r="W263" s="14">
        <v>1603005</v>
      </c>
      <c r="X263" s="18">
        <f>INT(地狱道!O$6*INDEX(地狱道!$H$21:$H$24,VLOOKUP(卡牌!R263,卡牌!$B$4:$C$39,2)))</f>
        <v>1053</v>
      </c>
      <c r="Y263" s="14"/>
      <c r="Z263" s="14"/>
      <c r="AA263" s="14"/>
      <c r="AB263" s="14"/>
      <c r="AD263" s="14" t="str">
        <f t="shared" si="70"/>
        <v>1401002#94900#14|1603005#1053#16</v>
      </c>
    </row>
    <row r="264" spans="17:30" ht="16.5" x14ac:dyDescent="0.2">
      <c r="Q264" s="14" t="str">
        <f>S264&amp;INDEX(地狱道!$K$20:$K$27,卡牌!T264)&amp;"突破消耗"</f>
        <v>噬日大叫唤突破消耗</v>
      </c>
      <c r="R264" s="14">
        <v>1102018</v>
      </c>
      <c r="S264" s="14" t="str">
        <f t="shared" si="69"/>
        <v>噬日</v>
      </c>
      <c r="T264" s="14">
        <v>5</v>
      </c>
      <c r="U264" s="14">
        <v>1401002</v>
      </c>
      <c r="V264" s="18">
        <f>IF(T264=1,5000,INT(INDEX(地狱道!$M$4:$M$10,卡牌!T264-1)*INDEX(卡牌!$J$10:$J$13,VLOOKUP(卡牌!R264,卡牌!$B$4:$F$39,2,TRUE))/100)*100)</f>
        <v>184700</v>
      </c>
      <c r="W264" s="14">
        <v>1603005</v>
      </c>
      <c r="X264" s="18">
        <f>INT(地狱道!O$7*INDEX(地狱道!$H$21:$H$24,VLOOKUP(卡牌!R264,卡牌!$B$4:$C$39,2)))</f>
        <v>2457</v>
      </c>
      <c r="Y264" s="18">
        <f>INDEX($J$7:$N$7,VLOOKUP(R264,$B$4:$F$39,4))</f>
        <v>1603009</v>
      </c>
      <c r="Z264" s="18">
        <f>INT(INDEX(地狱道!$H$21:$H$24,VLOOKUP(卡牌!R264,卡牌!$B$4:$F$39,2))*地狱道!$Q$7)</f>
        <v>247</v>
      </c>
      <c r="AA264" s="14"/>
      <c r="AB264" s="14"/>
      <c r="AD264" s="14" t="str">
        <f>U264&amp;"#"&amp;V264&amp;"#"&amp;14&amp;"|"&amp;W264&amp;"#"&amp;X264&amp;"#"&amp;16&amp;"|"&amp;Y264&amp;"#"&amp;Z264&amp;"#"&amp;16</f>
        <v>1401002#184700#14|1603005#2457#16|1603009#247#16</v>
      </c>
    </row>
    <row r="265" spans="17:30" ht="16.5" x14ac:dyDescent="0.2">
      <c r="Q265" s="14" t="str">
        <f>S265&amp;INDEX(地狱道!$K$20:$K$27,卡牌!T265)&amp;"突破消耗"</f>
        <v>噬日焦热突破消耗</v>
      </c>
      <c r="R265" s="14">
        <v>1102018</v>
      </c>
      <c r="S265" s="14" t="str">
        <f t="shared" si="69"/>
        <v>噬日</v>
      </c>
      <c r="T265" s="14">
        <v>6</v>
      </c>
      <c r="U265" s="14">
        <v>1401002</v>
      </c>
      <c r="V265" s="18">
        <f>IF(T265=1,5000,INT(INDEX(地狱道!$M$4:$M$10,卡牌!T265-1)*INDEX(卡牌!$J$10:$J$13,VLOOKUP(卡牌!R265,卡牌!$B$4:$F$39,2,TRUE))/100)*100)</f>
        <v>315900</v>
      </c>
      <c r="W265" s="14">
        <v>1603006</v>
      </c>
      <c r="X265" s="18">
        <f>INT(地狱道!P$8*INDEX(地狱道!$H$21:$H$24,VLOOKUP(卡牌!R265,卡牌!$B$4:$C$39,2)))</f>
        <v>624</v>
      </c>
      <c r="Y265" s="18">
        <f>INDEX($J$7:$N$7,VLOOKUP(R265,$B$4:$F$39,4))</f>
        <v>1603009</v>
      </c>
      <c r="Z265" s="18">
        <f>INT(INDEX(地狱道!$H$21:$H$24,VLOOKUP(卡牌!R265,卡牌!$B$4:$F$39,2))*地狱道!$Q$8)</f>
        <v>577</v>
      </c>
      <c r="AA265" s="14"/>
      <c r="AB265" s="14"/>
      <c r="AD265" s="14" t="str">
        <f t="shared" ref="AD265:AD266" si="71">U265&amp;"#"&amp;V265&amp;"#"&amp;14&amp;"|"&amp;W265&amp;"#"&amp;X265&amp;"#"&amp;16&amp;"|"&amp;Y265&amp;"#"&amp;Z265&amp;"#"&amp;16</f>
        <v>1401002#315900#14|1603006#624#16|1603009#577#16</v>
      </c>
    </row>
    <row r="266" spans="17:30" ht="16.5" x14ac:dyDescent="0.2">
      <c r="Q266" s="14" t="str">
        <f>S266&amp;INDEX(地狱道!$K$20:$K$27,卡牌!T266)&amp;"突破消耗"</f>
        <v>噬日大焦热突破消耗</v>
      </c>
      <c r="R266" s="14">
        <v>1102018</v>
      </c>
      <c r="S266" s="14" t="str">
        <f t="shared" si="69"/>
        <v>噬日</v>
      </c>
      <c r="T266" s="14">
        <v>7</v>
      </c>
      <c r="U266" s="14">
        <v>1401002</v>
      </c>
      <c r="V266" s="18">
        <f>IF(T266=1,5000,INT(INDEX(地狱道!$M$4:$M$10,卡牌!T266-1)*INDEX(卡牌!$J$10:$J$13,VLOOKUP(卡牌!R266,卡牌!$B$4:$F$39,2,TRUE))/100)*100)</f>
        <v>496200</v>
      </c>
      <c r="W266" s="14">
        <v>1603006</v>
      </c>
      <c r="X266" s="18">
        <f>INT(地狱道!P$9*INDEX(地狱道!$H$21:$H$24,VLOOKUP(卡牌!R266,卡牌!$B$4:$C$39,2)))</f>
        <v>936</v>
      </c>
      <c r="Y266" s="18">
        <f>INDEX($J$8:$N$8,VLOOKUP(R266,$B$4:$F$39,4))</f>
        <v>1603010</v>
      </c>
      <c r="Z266" s="18">
        <f>INT(INDEX(地狱道!$H$21:$H$24,VLOOKUP(卡牌!R266,卡牌!$B$4:$F$39,2))*地狱道!$R$9)</f>
        <v>263</v>
      </c>
      <c r="AA266" s="14"/>
      <c r="AB266" s="14"/>
      <c r="AD266" s="14" t="str">
        <f t="shared" si="71"/>
        <v>1401002#496200#14|1603006#936#16|1603010#263#16</v>
      </c>
    </row>
    <row r="267" spans="17:30" ht="16.5" x14ac:dyDescent="0.2">
      <c r="Q267" s="14" t="str">
        <f>S267&amp;INDEX(地狱道!$K$20:$K$27,卡牌!T267)&amp;"突破消耗"</f>
        <v>噬日无间突破消耗</v>
      </c>
      <c r="R267" s="14">
        <v>1102018</v>
      </c>
      <c r="S267" s="14" t="str">
        <f t="shared" si="69"/>
        <v>噬日</v>
      </c>
      <c r="T267" s="14">
        <v>8</v>
      </c>
      <c r="U267" s="14">
        <v>1401002</v>
      </c>
      <c r="V267" s="18">
        <f>IF(T267=1,5000,INT(INDEX(地狱道!$M$4:$M$10,卡牌!T267-1)*INDEX(卡牌!$J$10:$J$13,VLOOKUP(卡牌!R267,卡牌!$B$4:$F$39,2,TRUE))/100)*100)</f>
        <v>732900</v>
      </c>
      <c r="W267" s="14">
        <v>1603006</v>
      </c>
      <c r="X267" s="18">
        <f>INT(地狱道!P$10*INDEX(地狱道!$H$21:$H$24,VLOOKUP(卡牌!R267,卡牌!$B$4:$C$39,2)))</f>
        <v>1560</v>
      </c>
      <c r="Y267" s="18">
        <f>INDEX($J$8:$N$8,VLOOKUP(R267,$B$4:$F$39,4))</f>
        <v>1603010</v>
      </c>
      <c r="Z267" s="18">
        <f>INT(INDEX(地狱道!$H$21:$H$24,VLOOKUP(卡牌!R267,卡牌!$B$4:$F$39,2))*地狱道!$R$10)</f>
        <v>614</v>
      </c>
      <c r="AA267" s="18">
        <f>VLOOKUP(R267,$B$4:$G$39,6)</f>
        <v>1603022</v>
      </c>
      <c r="AB267" s="18">
        <f>INT(INDEX(地狱道!$H$21:$H$24,VLOOKUP(卡牌!R267,卡牌!$B$4:$F$39,2))*地狱道!$S$10)</f>
        <v>205</v>
      </c>
      <c r="AD267" s="14" t="str">
        <f>U267&amp;"#"&amp;V267&amp;"#"&amp;14&amp;"|"&amp;W267&amp;"#"&amp;X267&amp;"#"&amp;16&amp;"|"&amp;Y267&amp;"#"&amp;Z267&amp;"#"&amp;16&amp;"|"&amp;AA267&amp;"#"&amp;AB267&amp;"#"&amp;16</f>
        <v>1401002#732900#14|1603006#1560#16|1603010#614#16|1603022#205#16</v>
      </c>
    </row>
    <row r="268" spans="17:30" ht="16.5" x14ac:dyDescent="0.2">
      <c r="Q268" s="14" t="str">
        <f>S268&amp;INDEX(地狱道!$K$20:$K$27,卡牌!T268)&amp;"突破消耗"</f>
        <v>食火蜥等活突破消耗</v>
      </c>
      <c r="R268" s="14">
        <v>1102019</v>
      </c>
      <c r="S268" s="14" t="str">
        <f t="shared" si="69"/>
        <v>食火蜥</v>
      </c>
      <c r="T268" s="14">
        <v>1</v>
      </c>
      <c r="U268" s="14">
        <v>1401002</v>
      </c>
      <c r="V268" s="18">
        <f>IF(T268=1,5000,INT(INDEX(地狱道!$M$4:$M$10,卡牌!T268-1)*INDEX(卡牌!$J$10:$J$13,VLOOKUP(卡牌!R268,卡牌!$B$4:$F$39,2,TRUE))/100)*100)</f>
        <v>5000</v>
      </c>
      <c r="W268" s="14"/>
      <c r="X268" s="14"/>
      <c r="Y268" s="14"/>
      <c r="Z268" s="14"/>
      <c r="AA268" s="14"/>
      <c r="AB268" s="14"/>
      <c r="AD268" s="14" t="str">
        <f>U268&amp;"#"&amp;V268&amp;"#"&amp;14</f>
        <v>1401002#5000#14</v>
      </c>
    </row>
    <row r="269" spans="17:30" ht="16.5" x14ac:dyDescent="0.2">
      <c r="Q269" s="14" t="str">
        <f>S269&amp;INDEX(地狱道!$K$20:$K$27,卡牌!T269)&amp;"突破消耗"</f>
        <v>食火蜥黑绳突破消耗</v>
      </c>
      <c r="R269" s="14">
        <v>1102019</v>
      </c>
      <c r="S269" s="14" t="str">
        <f t="shared" si="69"/>
        <v>食火蜥</v>
      </c>
      <c r="T269" s="14">
        <v>2</v>
      </c>
      <c r="U269" s="14">
        <v>1401002</v>
      </c>
      <c r="V269" s="18">
        <f>IF(T269=1,5000,INT(INDEX(地狱道!$M$4:$M$10,卡牌!T269-1)*INDEX(卡牌!$J$10:$J$13,VLOOKUP(卡牌!R269,卡牌!$B$4:$F$39,2,TRUE))/100)*100)</f>
        <v>5800</v>
      </c>
      <c r="W269" s="14">
        <v>1603004</v>
      </c>
      <c r="X269" s="18">
        <f>INT(地狱道!N$4*INDEX(地狱道!$H$21:$H$24,VLOOKUP(卡牌!R269,卡牌!$B$4:$C$39,2)))</f>
        <v>452</v>
      </c>
      <c r="Y269" s="14"/>
      <c r="Z269" s="14"/>
      <c r="AA269" s="14"/>
      <c r="AB269" s="14"/>
      <c r="AD269" s="14" t="str">
        <f>U269&amp;"#"&amp;V269&amp;"#"&amp;14&amp;"|"&amp;W269&amp;"#"&amp;X269&amp;"#"&amp;16</f>
        <v>1401002#5800#14|1603004#452#16</v>
      </c>
    </row>
    <row r="270" spans="17:30" ht="16.5" x14ac:dyDescent="0.2">
      <c r="Q270" s="14" t="str">
        <f>S270&amp;INDEX(地狱道!$K$20:$K$27,卡牌!T270)&amp;"突破消耗"</f>
        <v>食火蜥众合突破消耗</v>
      </c>
      <c r="R270" s="14">
        <v>1102019</v>
      </c>
      <c r="S270" s="14" t="str">
        <f t="shared" si="69"/>
        <v>食火蜥</v>
      </c>
      <c r="T270" s="14">
        <v>3</v>
      </c>
      <c r="U270" s="14">
        <v>1401002</v>
      </c>
      <c r="V270" s="18">
        <f>IF(T270=1,5000,INT(INDEX(地狱道!$M$4:$M$10,卡牌!T270-1)*INDEX(卡牌!$J$10:$J$13,VLOOKUP(卡牌!R270,卡牌!$B$4:$F$39,2,TRUE))/100)*100)</f>
        <v>38900</v>
      </c>
      <c r="W270" s="14">
        <v>1603004</v>
      </c>
      <c r="X270" s="18">
        <f>INT(地狱道!N$5*INDEX(地狱道!$H$21:$H$24,VLOOKUP(卡牌!R270,卡牌!$B$4:$C$39,2)))</f>
        <v>1055</v>
      </c>
      <c r="Y270" s="14"/>
      <c r="Z270" s="14"/>
      <c r="AA270" s="14"/>
      <c r="AB270" s="14"/>
      <c r="AD270" s="14" t="str">
        <f t="shared" ref="AD270:AD271" si="72">U270&amp;"#"&amp;V270&amp;"#"&amp;14&amp;"|"&amp;W270&amp;"#"&amp;X270&amp;"#"&amp;16</f>
        <v>1401002#38900#14|1603004#1055#16</v>
      </c>
    </row>
    <row r="271" spans="17:30" ht="16.5" x14ac:dyDescent="0.2">
      <c r="Q271" s="14" t="str">
        <f>S271&amp;INDEX(地狱道!$K$20:$K$27,卡牌!T271)&amp;"突破消耗"</f>
        <v>食火蜥叫唤突破消耗</v>
      </c>
      <c r="R271" s="14">
        <v>1102019</v>
      </c>
      <c r="S271" s="14" t="str">
        <f t="shared" si="69"/>
        <v>食火蜥</v>
      </c>
      <c r="T271" s="14">
        <v>4</v>
      </c>
      <c r="U271" s="14">
        <v>1401002</v>
      </c>
      <c r="V271" s="18">
        <f>IF(T271=1,5000,INT(INDEX(地狱道!$M$4:$M$10,卡牌!T271-1)*INDEX(卡牌!$J$10:$J$13,VLOOKUP(卡牌!R271,卡牌!$B$4:$F$39,2,TRUE))/100)*100)</f>
        <v>94900</v>
      </c>
      <c r="W271" s="14">
        <v>1603005</v>
      </c>
      <c r="X271" s="18">
        <f>INT(地狱道!O$6*INDEX(地狱道!$H$21:$H$24,VLOOKUP(卡牌!R271,卡牌!$B$4:$C$39,2)))</f>
        <v>1053</v>
      </c>
      <c r="Y271" s="14"/>
      <c r="Z271" s="14"/>
      <c r="AA271" s="14"/>
      <c r="AB271" s="14"/>
      <c r="AD271" s="14" t="str">
        <f t="shared" si="72"/>
        <v>1401002#94900#14|1603005#1053#16</v>
      </c>
    </row>
    <row r="272" spans="17:30" ht="16.5" x14ac:dyDescent="0.2">
      <c r="Q272" s="14" t="str">
        <f>S272&amp;INDEX(地狱道!$K$20:$K$27,卡牌!T272)&amp;"突破消耗"</f>
        <v>食火蜥大叫唤突破消耗</v>
      </c>
      <c r="R272" s="14">
        <v>1102019</v>
      </c>
      <c r="S272" s="14" t="str">
        <f t="shared" si="69"/>
        <v>食火蜥</v>
      </c>
      <c r="T272" s="14">
        <v>5</v>
      </c>
      <c r="U272" s="14">
        <v>1401002</v>
      </c>
      <c r="V272" s="18">
        <f>IF(T272=1,5000,INT(INDEX(地狱道!$M$4:$M$10,卡牌!T272-1)*INDEX(卡牌!$J$10:$J$13,VLOOKUP(卡牌!R272,卡牌!$B$4:$F$39,2,TRUE))/100)*100)</f>
        <v>184700</v>
      </c>
      <c r="W272" s="14">
        <v>1603005</v>
      </c>
      <c r="X272" s="18">
        <f>INT(地狱道!O$7*INDEX(地狱道!$H$21:$H$24,VLOOKUP(卡牌!R272,卡牌!$B$4:$C$39,2)))</f>
        <v>2457</v>
      </c>
      <c r="Y272" s="18">
        <f>INDEX($J$7:$N$7,VLOOKUP(R272,$B$4:$F$39,4))</f>
        <v>1603009</v>
      </c>
      <c r="Z272" s="18">
        <f>INT(INDEX(地狱道!$H$21:$H$24,VLOOKUP(卡牌!R272,卡牌!$B$4:$F$39,2))*地狱道!$Q$7)</f>
        <v>247</v>
      </c>
      <c r="AA272" s="14"/>
      <c r="AB272" s="14"/>
      <c r="AD272" s="14" t="str">
        <f>U272&amp;"#"&amp;V272&amp;"#"&amp;14&amp;"|"&amp;W272&amp;"#"&amp;X272&amp;"#"&amp;16&amp;"|"&amp;Y272&amp;"#"&amp;Z272&amp;"#"&amp;16</f>
        <v>1401002#184700#14|1603005#2457#16|1603009#247#16</v>
      </c>
    </row>
    <row r="273" spans="17:30" ht="16.5" x14ac:dyDescent="0.2">
      <c r="Q273" s="14" t="str">
        <f>S273&amp;INDEX(地狱道!$K$20:$K$27,卡牌!T273)&amp;"突破消耗"</f>
        <v>食火蜥焦热突破消耗</v>
      </c>
      <c r="R273" s="14">
        <v>1102019</v>
      </c>
      <c r="S273" s="14" t="str">
        <f t="shared" si="69"/>
        <v>食火蜥</v>
      </c>
      <c r="T273" s="14">
        <v>6</v>
      </c>
      <c r="U273" s="14">
        <v>1401002</v>
      </c>
      <c r="V273" s="18">
        <f>IF(T273=1,5000,INT(INDEX(地狱道!$M$4:$M$10,卡牌!T273-1)*INDEX(卡牌!$J$10:$J$13,VLOOKUP(卡牌!R273,卡牌!$B$4:$F$39,2,TRUE))/100)*100)</f>
        <v>315900</v>
      </c>
      <c r="W273" s="14">
        <v>1603006</v>
      </c>
      <c r="X273" s="18">
        <f>INT(地狱道!P$8*INDEX(地狱道!$H$21:$H$24,VLOOKUP(卡牌!R273,卡牌!$B$4:$C$39,2)))</f>
        <v>624</v>
      </c>
      <c r="Y273" s="18">
        <f>INDEX($J$7:$N$7,VLOOKUP(R273,$B$4:$F$39,4))</f>
        <v>1603009</v>
      </c>
      <c r="Z273" s="18">
        <f>INT(INDEX(地狱道!$H$21:$H$24,VLOOKUP(卡牌!R273,卡牌!$B$4:$F$39,2))*地狱道!$Q$8)</f>
        <v>577</v>
      </c>
      <c r="AA273" s="14"/>
      <c r="AB273" s="14"/>
      <c r="AD273" s="14" t="str">
        <f t="shared" ref="AD273:AD274" si="73">U273&amp;"#"&amp;V273&amp;"#"&amp;14&amp;"|"&amp;W273&amp;"#"&amp;X273&amp;"#"&amp;16&amp;"|"&amp;Y273&amp;"#"&amp;Z273&amp;"#"&amp;16</f>
        <v>1401002#315900#14|1603006#624#16|1603009#577#16</v>
      </c>
    </row>
    <row r="274" spans="17:30" ht="16.5" x14ac:dyDescent="0.2">
      <c r="Q274" s="14" t="str">
        <f>S274&amp;INDEX(地狱道!$K$20:$K$27,卡牌!T274)&amp;"突破消耗"</f>
        <v>食火蜥大焦热突破消耗</v>
      </c>
      <c r="R274" s="14">
        <v>1102019</v>
      </c>
      <c r="S274" s="14" t="str">
        <f t="shared" si="69"/>
        <v>食火蜥</v>
      </c>
      <c r="T274" s="14">
        <v>7</v>
      </c>
      <c r="U274" s="14">
        <v>1401002</v>
      </c>
      <c r="V274" s="18">
        <f>IF(T274=1,5000,INT(INDEX(地狱道!$M$4:$M$10,卡牌!T274-1)*INDEX(卡牌!$J$10:$J$13,VLOOKUP(卡牌!R274,卡牌!$B$4:$F$39,2,TRUE))/100)*100)</f>
        <v>496200</v>
      </c>
      <c r="W274" s="14">
        <v>1603006</v>
      </c>
      <c r="X274" s="18">
        <f>INT(地狱道!P$9*INDEX(地狱道!$H$21:$H$24,VLOOKUP(卡牌!R274,卡牌!$B$4:$C$39,2)))</f>
        <v>936</v>
      </c>
      <c r="Y274" s="18">
        <f>INDEX($J$8:$N$8,VLOOKUP(R274,$B$4:$F$39,4))</f>
        <v>1603010</v>
      </c>
      <c r="Z274" s="18">
        <f>INT(INDEX(地狱道!$H$21:$H$24,VLOOKUP(卡牌!R274,卡牌!$B$4:$F$39,2))*地狱道!$R$9)</f>
        <v>263</v>
      </c>
      <c r="AA274" s="14"/>
      <c r="AB274" s="14"/>
      <c r="AD274" s="14" t="str">
        <f t="shared" si="73"/>
        <v>1401002#496200#14|1603006#936#16|1603010#263#16</v>
      </c>
    </row>
    <row r="275" spans="17:30" ht="16.5" x14ac:dyDescent="0.2">
      <c r="Q275" s="14" t="str">
        <f>S275&amp;INDEX(地狱道!$K$20:$K$27,卡牌!T275)&amp;"突破消耗"</f>
        <v>食火蜥无间突破消耗</v>
      </c>
      <c r="R275" s="14">
        <v>1102019</v>
      </c>
      <c r="S275" s="14" t="str">
        <f t="shared" si="69"/>
        <v>食火蜥</v>
      </c>
      <c r="T275" s="14">
        <v>8</v>
      </c>
      <c r="U275" s="14">
        <v>1401002</v>
      </c>
      <c r="V275" s="18">
        <f>IF(T275=1,5000,INT(INDEX(地狱道!$M$4:$M$10,卡牌!T275-1)*INDEX(卡牌!$J$10:$J$13,VLOOKUP(卡牌!R275,卡牌!$B$4:$F$39,2,TRUE))/100)*100)</f>
        <v>732900</v>
      </c>
      <c r="W275" s="14">
        <v>1603006</v>
      </c>
      <c r="X275" s="18">
        <f>INT(地狱道!P$10*INDEX(地狱道!$H$21:$H$24,VLOOKUP(卡牌!R275,卡牌!$B$4:$C$39,2)))</f>
        <v>1560</v>
      </c>
      <c r="Y275" s="18">
        <f>INDEX($J$8:$N$8,VLOOKUP(R275,$B$4:$F$39,4))</f>
        <v>1603010</v>
      </c>
      <c r="Z275" s="18">
        <f>INT(INDEX(地狱道!$H$21:$H$24,VLOOKUP(卡牌!R275,卡牌!$B$4:$F$39,2))*地狱道!$R$10)</f>
        <v>614</v>
      </c>
      <c r="AA275" s="18">
        <f>VLOOKUP(R275,$B$4:$G$39,6)</f>
        <v>1603022</v>
      </c>
      <c r="AB275" s="18">
        <f>INT(INDEX(地狱道!$H$21:$H$24,VLOOKUP(卡牌!R275,卡牌!$B$4:$F$39,2))*地狱道!$S$10)</f>
        <v>205</v>
      </c>
      <c r="AD275" s="14" t="str">
        <f>U275&amp;"#"&amp;V275&amp;"#"&amp;14&amp;"|"&amp;W275&amp;"#"&amp;X275&amp;"#"&amp;16&amp;"|"&amp;Y275&amp;"#"&amp;Z275&amp;"#"&amp;16&amp;"|"&amp;AA275&amp;"#"&amp;AB275&amp;"#"&amp;16</f>
        <v>1401002#732900#14|1603006#1560#16|1603010#614#16|1603022#205#16</v>
      </c>
    </row>
    <row r="276" spans="17:30" ht="16.5" x14ac:dyDescent="0.2">
      <c r="Q276" s="14" t="str">
        <f>S276&amp;INDEX(地狱道!$K$20:$K$27,卡牌!T276)&amp;"突破消耗"</f>
        <v>高顺等活突破消耗</v>
      </c>
      <c r="R276" s="14">
        <v>1102020</v>
      </c>
      <c r="S276" s="14" t="str">
        <f t="shared" si="69"/>
        <v>高顺</v>
      </c>
      <c r="T276" s="14">
        <v>1</v>
      </c>
      <c r="U276" s="14">
        <v>1401002</v>
      </c>
      <c r="V276" s="18">
        <f>IF(T276=1,5000,INT(INDEX(地狱道!$M$4:$M$10,卡牌!T276-1)*INDEX(卡牌!$J$10:$J$13,VLOOKUP(卡牌!R276,卡牌!$B$4:$F$39,2,TRUE))/100)*100)</f>
        <v>5000</v>
      </c>
      <c r="W276" s="14"/>
      <c r="X276" s="14"/>
      <c r="Y276" s="14"/>
      <c r="Z276" s="14"/>
      <c r="AA276" s="14"/>
      <c r="AB276" s="14"/>
      <c r="AD276" s="14" t="str">
        <f>U276&amp;"#"&amp;V276&amp;"#"&amp;14</f>
        <v>1401002#5000#14</v>
      </c>
    </row>
    <row r="277" spans="17:30" ht="16.5" x14ac:dyDescent="0.2">
      <c r="Q277" s="14" t="str">
        <f>S277&amp;INDEX(地狱道!$K$20:$K$27,卡牌!T277)&amp;"突破消耗"</f>
        <v>高顺黑绳突破消耗</v>
      </c>
      <c r="R277" s="14">
        <v>1102020</v>
      </c>
      <c r="S277" s="14" t="str">
        <f t="shared" si="69"/>
        <v>高顺</v>
      </c>
      <c r="T277" s="14">
        <v>2</v>
      </c>
      <c r="U277" s="14">
        <v>1401002</v>
      </c>
      <c r="V277" s="18">
        <f>IF(T277=1,5000,INT(INDEX(地狱道!$M$4:$M$10,卡牌!T277-1)*INDEX(卡牌!$J$10:$J$13,VLOOKUP(卡牌!R277,卡牌!$B$4:$F$39,2,TRUE))/100)*100)</f>
        <v>6900</v>
      </c>
      <c r="W277" s="14">
        <v>1603004</v>
      </c>
      <c r="X277" s="18">
        <f>INT(地狱道!N$4*INDEX(地狱道!$H$21:$H$24,VLOOKUP(卡牌!R277,卡牌!$B$4:$C$39,2)))</f>
        <v>603</v>
      </c>
      <c r="Y277" s="14"/>
      <c r="Z277" s="14"/>
      <c r="AA277" s="14"/>
      <c r="AB277" s="14"/>
      <c r="AD277" s="14" t="str">
        <f>U277&amp;"#"&amp;V277&amp;"#"&amp;14&amp;"|"&amp;W277&amp;"#"&amp;X277&amp;"#"&amp;16</f>
        <v>1401002#6900#14|1603004#603#16</v>
      </c>
    </row>
    <row r="278" spans="17:30" ht="16.5" x14ac:dyDescent="0.2">
      <c r="Q278" s="14" t="str">
        <f>S278&amp;INDEX(地狱道!$K$20:$K$27,卡牌!T278)&amp;"突破消耗"</f>
        <v>高顺众合突破消耗</v>
      </c>
      <c r="R278" s="14">
        <v>1102020</v>
      </c>
      <c r="S278" s="14" t="str">
        <f t="shared" si="69"/>
        <v>高顺</v>
      </c>
      <c r="T278" s="14">
        <v>3</v>
      </c>
      <c r="U278" s="14">
        <v>1401002</v>
      </c>
      <c r="V278" s="18">
        <f>IF(T278=1,5000,INT(INDEX(地狱道!$M$4:$M$10,卡牌!T278-1)*INDEX(卡牌!$J$10:$J$13,VLOOKUP(卡牌!R278,卡牌!$B$4:$F$39,2,TRUE))/100)*100)</f>
        <v>46700</v>
      </c>
      <c r="W278" s="14">
        <v>1603004</v>
      </c>
      <c r="X278" s="18">
        <f>INT(地狱道!N$5*INDEX(地狱道!$H$21:$H$24,VLOOKUP(卡牌!R278,卡牌!$B$4:$C$39,2)))</f>
        <v>1407</v>
      </c>
      <c r="Y278" s="14"/>
      <c r="Z278" s="14"/>
      <c r="AA278" s="14"/>
      <c r="AB278" s="14"/>
      <c r="AD278" s="14" t="str">
        <f t="shared" ref="AD278:AD279" si="74">U278&amp;"#"&amp;V278&amp;"#"&amp;14&amp;"|"&amp;W278&amp;"#"&amp;X278&amp;"#"&amp;16</f>
        <v>1401002#46700#14|1603004#1407#16</v>
      </c>
    </row>
    <row r="279" spans="17:30" ht="16.5" x14ac:dyDescent="0.2">
      <c r="Q279" s="14" t="str">
        <f>S279&amp;INDEX(地狱道!$K$20:$K$27,卡牌!T279)&amp;"突破消耗"</f>
        <v>高顺叫唤突破消耗</v>
      </c>
      <c r="R279" s="14">
        <v>1102020</v>
      </c>
      <c r="S279" s="14" t="str">
        <f t="shared" si="69"/>
        <v>高顺</v>
      </c>
      <c r="T279" s="14">
        <v>4</v>
      </c>
      <c r="U279" s="14">
        <v>1401002</v>
      </c>
      <c r="V279" s="18">
        <f>IF(T279=1,5000,INT(INDEX(地狱道!$M$4:$M$10,卡牌!T279-1)*INDEX(卡牌!$J$10:$J$13,VLOOKUP(卡牌!R279,卡牌!$B$4:$F$39,2,TRUE))/100)*100)</f>
        <v>113900</v>
      </c>
      <c r="W279" s="14">
        <v>1603005</v>
      </c>
      <c r="X279" s="18">
        <f>INT(地狱道!O$6*INDEX(地狱道!$H$21:$H$24,VLOOKUP(卡牌!R279,卡牌!$B$4:$C$39,2)))</f>
        <v>1404</v>
      </c>
      <c r="Y279" s="14"/>
      <c r="Z279" s="14"/>
      <c r="AA279" s="14"/>
      <c r="AB279" s="14"/>
      <c r="AD279" s="14" t="str">
        <f t="shared" si="74"/>
        <v>1401002#113900#14|1603005#1404#16</v>
      </c>
    </row>
    <row r="280" spans="17:30" ht="16.5" x14ac:dyDescent="0.2">
      <c r="Q280" s="14" t="str">
        <f>S280&amp;INDEX(地狱道!$K$20:$K$27,卡牌!T280)&amp;"突破消耗"</f>
        <v>高顺大叫唤突破消耗</v>
      </c>
      <c r="R280" s="14">
        <v>1102020</v>
      </c>
      <c r="S280" s="14" t="str">
        <f t="shared" si="69"/>
        <v>高顺</v>
      </c>
      <c r="T280" s="14">
        <v>5</v>
      </c>
      <c r="U280" s="14">
        <v>1401002</v>
      </c>
      <c r="V280" s="18">
        <f>IF(T280=1,5000,INT(INDEX(地狱道!$M$4:$M$10,卡牌!T280-1)*INDEX(卡牌!$J$10:$J$13,VLOOKUP(卡牌!R280,卡牌!$B$4:$F$39,2,TRUE))/100)*100)</f>
        <v>221600</v>
      </c>
      <c r="W280" s="14">
        <v>1603005</v>
      </c>
      <c r="X280" s="18">
        <f>INT(地狱道!O$7*INDEX(地狱道!$H$21:$H$24,VLOOKUP(卡牌!R280,卡牌!$B$4:$C$39,2)))</f>
        <v>3276</v>
      </c>
      <c r="Y280" s="18">
        <f>INDEX($J$7:$N$7,VLOOKUP(R280,$B$4:$F$39,4))</f>
        <v>1603015</v>
      </c>
      <c r="Z280" s="18">
        <f>INT(INDEX(地狱道!$H$21:$H$24,VLOOKUP(卡牌!R280,卡牌!$B$4:$F$39,2))*地狱道!$Q$7)</f>
        <v>330</v>
      </c>
      <c r="AA280" s="14"/>
      <c r="AB280" s="14"/>
      <c r="AD280" s="14" t="str">
        <f>U280&amp;"#"&amp;V280&amp;"#"&amp;14&amp;"|"&amp;W280&amp;"#"&amp;X280&amp;"#"&amp;16&amp;"|"&amp;Y280&amp;"#"&amp;Z280&amp;"#"&amp;16</f>
        <v>1401002#221600#14|1603005#3276#16|1603015#330#16</v>
      </c>
    </row>
    <row r="281" spans="17:30" ht="16.5" x14ac:dyDescent="0.2">
      <c r="Q281" s="14" t="str">
        <f>S281&amp;INDEX(地狱道!$K$20:$K$27,卡牌!T281)&amp;"突破消耗"</f>
        <v>高顺焦热突破消耗</v>
      </c>
      <c r="R281" s="14">
        <v>1102020</v>
      </c>
      <c r="S281" s="14" t="str">
        <f t="shared" si="69"/>
        <v>高顺</v>
      </c>
      <c r="T281" s="14">
        <v>6</v>
      </c>
      <c r="U281" s="14">
        <v>1401002</v>
      </c>
      <c r="V281" s="18">
        <f>IF(T281=1,5000,INT(INDEX(地狱道!$M$4:$M$10,卡牌!T281-1)*INDEX(卡牌!$J$10:$J$13,VLOOKUP(卡牌!R281,卡牌!$B$4:$F$39,2,TRUE))/100)*100)</f>
        <v>379100</v>
      </c>
      <c r="W281" s="14">
        <v>1603006</v>
      </c>
      <c r="X281" s="18">
        <f>INT(地狱道!P$8*INDEX(地狱道!$H$21:$H$24,VLOOKUP(卡牌!R281,卡牌!$B$4:$C$39,2)))</f>
        <v>832</v>
      </c>
      <c r="Y281" s="18">
        <f>INDEX($J$7:$N$7,VLOOKUP(R281,$B$4:$F$39,4))</f>
        <v>1603015</v>
      </c>
      <c r="Z281" s="18">
        <f>INT(INDEX(地狱道!$H$21:$H$24,VLOOKUP(卡牌!R281,卡牌!$B$4:$F$39,2))*地狱道!$Q$8)</f>
        <v>770</v>
      </c>
      <c r="AA281" s="14"/>
      <c r="AB281" s="14"/>
      <c r="AD281" s="14" t="str">
        <f t="shared" ref="AD281:AD282" si="75">U281&amp;"#"&amp;V281&amp;"#"&amp;14&amp;"|"&amp;W281&amp;"#"&amp;X281&amp;"#"&amp;16&amp;"|"&amp;Y281&amp;"#"&amp;Z281&amp;"#"&amp;16</f>
        <v>1401002#379100#14|1603006#832#16|1603015#770#16</v>
      </c>
    </row>
    <row r="282" spans="17:30" ht="16.5" x14ac:dyDescent="0.2">
      <c r="Q282" s="14" t="str">
        <f>S282&amp;INDEX(地狱道!$K$20:$K$27,卡牌!T282)&amp;"突破消耗"</f>
        <v>高顺大焦热突破消耗</v>
      </c>
      <c r="R282" s="14">
        <v>1102020</v>
      </c>
      <c r="S282" s="14" t="str">
        <f t="shared" si="69"/>
        <v>高顺</v>
      </c>
      <c r="T282" s="14">
        <v>7</v>
      </c>
      <c r="U282" s="14">
        <v>1401002</v>
      </c>
      <c r="V282" s="18">
        <f>IF(T282=1,5000,INT(INDEX(地狱道!$M$4:$M$10,卡牌!T282-1)*INDEX(卡牌!$J$10:$J$13,VLOOKUP(卡牌!R282,卡牌!$B$4:$F$39,2,TRUE))/100)*100)</f>
        <v>595400</v>
      </c>
      <c r="W282" s="14">
        <v>1603006</v>
      </c>
      <c r="X282" s="18">
        <f>INT(地狱道!P$9*INDEX(地狱道!$H$21:$H$24,VLOOKUP(卡牌!R282,卡牌!$B$4:$C$39,2)))</f>
        <v>1248</v>
      </c>
      <c r="Y282" s="18">
        <f>INDEX($J$8:$N$8,VLOOKUP(R282,$B$4:$F$39,4))</f>
        <v>1603016</v>
      </c>
      <c r="Z282" s="18">
        <f>INT(INDEX(地狱道!$H$21:$H$24,VLOOKUP(卡牌!R282,卡牌!$B$4:$F$39,2))*地狱道!$R$9)</f>
        <v>351</v>
      </c>
      <c r="AA282" s="14"/>
      <c r="AB282" s="14"/>
      <c r="AD282" s="14" t="str">
        <f t="shared" si="75"/>
        <v>1401002#595400#14|1603006#1248#16|1603016#351#16</v>
      </c>
    </row>
    <row r="283" spans="17:30" ht="16.5" x14ac:dyDescent="0.2">
      <c r="Q283" s="14" t="str">
        <f>S283&amp;INDEX(地狱道!$K$20:$K$27,卡牌!T283)&amp;"突破消耗"</f>
        <v>高顺无间突破消耗</v>
      </c>
      <c r="R283" s="14">
        <v>1102020</v>
      </c>
      <c r="S283" s="14" t="str">
        <f t="shared" si="69"/>
        <v>高顺</v>
      </c>
      <c r="T283" s="14">
        <v>8</v>
      </c>
      <c r="U283" s="14">
        <v>1401002</v>
      </c>
      <c r="V283" s="18">
        <f>IF(T283=1,5000,INT(INDEX(地狱道!$M$4:$M$10,卡牌!T283-1)*INDEX(卡牌!$J$10:$J$13,VLOOKUP(卡牌!R283,卡牌!$B$4:$F$39,2,TRUE))/100)*100)</f>
        <v>879500</v>
      </c>
      <c r="W283" s="14">
        <v>1603006</v>
      </c>
      <c r="X283" s="18">
        <f>INT(地狱道!P$10*INDEX(地狱道!$H$21:$H$24,VLOOKUP(卡牌!R283,卡牌!$B$4:$C$39,2)))</f>
        <v>2080</v>
      </c>
      <c r="Y283" s="18">
        <f>INDEX($J$8:$N$8,VLOOKUP(R283,$B$4:$F$39,4))</f>
        <v>1603016</v>
      </c>
      <c r="Z283" s="18">
        <f>INT(INDEX(地狱道!$H$21:$H$24,VLOOKUP(卡牌!R283,卡牌!$B$4:$F$39,2))*地狱道!$R$10)</f>
        <v>819</v>
      </c>
      <c r="AA283" s="18">
        <f>VLOOKUP(R283,$B$4:$G$39,6)</f>
        <v>1603019</v>
      </c>
      <c r="AB283" s="18">
        <f>INT(INDEX(地狱道!$H$21:$H$24,VLOOKUP(卡牌!R283,卡牌!$B$4:$F$39,2))*地狱道!$S$10)</f>
        <v>274</v>
      </c>
      <c r="AD283" s="14" t="str">
        <f>U283&amp;"#"&amp;V283&amp;"#"&amp;14&amp;"|"&amp;W283&amp;"#"&amp;X283&amp;"#"&amp;16&amp;"|"&amp;Y283&amp;"#"&amp;Z283&amp;"#"&amp;16&amp;"|"&amp;AA283&amp;"#"&amp;AB283&amp;"#"&amp;16</f>
        <v>1401002#879500#14|1603006#2080#16|1603016#819#16|1603019#274#16</v>
      </c>
    </row>
    <row r="284" spans="17:30" ht="16.5" x14ac:dyDescent="0.2">
      <c r="Q284" s="14" t="str">
        <f>S284&amp;INDEX(地狱道!$K$20:$K$27,卡牌!T284)&amp;"突破消耗"</f>
        <v>烈风螳螂等活突破消耗</v>
      </c>
      <c r="R284" s="14">
        <v>1102021</v>
      </c>
      <c r="S284" s="14" t="str">
        <f t="shared" si="69"/>
        <v>烈风螳螂</v>
      </c>
      <c r="T284" s="14">
        <v>1</v>
      </c>
      <c r="U284" s="14">
        <v>1401002</v>
      </c>
      <c r="V284" s="18">
        <f>IF(T284=1,5000,INT(INDEX(地狱道!$M$4:$M$10,卡牌!T284-1)*INDEX(卡牌!$J$10:$J$13,VLOOKUP(卡牌!R284,卡牌!$B$4:$F$39,2,TRUE))/100)*100)</f>
        <v>5000</v>
      </c>
      <c r="W284" s="14"/>
      <c r="X284" s="14"/>
      <c r="Y284" s="14"/>
      <c r="Z284" s="14"/>
      <c r="AA284" s="14"/>
      <c r="AB284" s="14"/>
      <c r="AD284" s="14" t="str">
        <f>U284&amp;"#"&amp;V284&amp;"#"&amp;14</f>
        <v>1401002#5000#14</v>
      </c>
    </row>
    <row r="285" spans="17:30" ht="16.5" x14ac:dyDescent="0.2">
      <c r="Q285" s="14" t="str">
        <f>S285&amp;INDEX(地狱道!$K$20:$K$27,卡牌!T285)&amp;"突破消耗"</f>
        <v>烈风螳螂黑绳突破消耗</v>
      </c>
      <c r="R285" s="14">
        <v>1102021</v>
      </c>
      <c r="S285" s="14" t="str">
        <f t="shared" si="69"/>
        <v>烈风螳螂</v>
      </c>
      <c r="T285" s="14">
        <v>2</v>
      </c>
      <c r="U285" s="14">
        <v>1401002</v>
      </c>
      <c r="V285" s="18">
        <f>IF(T285=1,5000,INT(INDEX(地狱道!$M$4:$M$10,卡牌!T285-1)*INDEX(卡牌!$J$10:$J$13,VLOOKUP(卡牌!R285,卡牌!$B$4:$F$39,2,TRUE))/100)*100)</f>
        <v>5800</v>
      </c>
      <c r="W285" s="14">
        <v>1603004</v>
      </c>
      <c r="X285" s="18">
        <f>INT(地狱道!N$4*INDEX(地狱道!$H$21:$H$24,VLOOKUP(卡牌!R285,卡牌!$B$4:$C$39,2)))</f>
        <v>452</v>
      </c>
      <c r="Y285" s="14"/>
      <c r="Z285" s="14"/>
      <c r="AA285" s="14"/>
      <c r="AB285" s="14"/>
      <c r="AD285" s="14" t="str">
        <f>U285&amp;"#"&amp;V285&amp;"#"&amp;14&amp;"|"&amp;W285&amp;"#"&amp;X285&amp;"#"&amp;16</f>
        <v>1401002#5800#14|1603004#452#16</v>
      </c>
    </row>
    <row r="286" spans="17:30" ht="16.5" x14ac:dyDescent="0.2">
      <c r="Q286" s="14" t="str">
        <f>S286&amp;INDEX(地狱道!$K$20:$K$27,卡牌!T286)&amp;"突破消耗"</f>
        <v>烈风螳螂众合突破消耗</v>
      </c>
      <c r="R286" s="14">
        <v>1102021</v>
      </c>
      <c r="S286" s="14" t="str">
        <f t="shared" si="69"/>
        <v>烈风螳螂</v>
      </c>
      <c r="T286" s="14">
        <v>3</v>
      </c>
      <c r="U286" s="14">
        <v>1401002</v>
      </c>
      <c r="V286" s="18">
        <f>IF(T286=1,5000,INT(INDEX(地狱道!$M$4:$M$10,卡牌!T286-1)*INDEX(卡牌!$J$10:$J$13,VLOOKUP(卡牌!R286,卡牌!$B$4:$F$39,2,TRUE))/100)*100)</f>
        <v>38900</v>
      </c>
      <c r="W286" s="14">
        <v>1603004</v>
      </c>
      <c r="X286" s="18">
        <f>INT(地狱道!N$5*INDEX(地狱道!$H$21:$H$24,VLOOKUP(卡牌!R286,卡牌!$B$4:$C$39,2)))</f>
        <v>1055</v>
      </c>
      <c r="Y286" s="14"/>
      <c r="Z286" s="14"/>
      <c r="AA286" s="14"/>
      <c r="AB286" s="14"/>
      <c r="AD286" s="14" t="str">
        <f t="shared" ref="AD286:AD287" si="76">U286&amp;"#"&amp;V286&amp;"#"&amp;14&amp;"|"&amp;W286&amp;"#"&amp;X286&amp;"#"&amp;16</f>
        <v>1401002#38900#14|1603004#1055#16</v>
      </c>
    </row>
    <row r="287" spans="17:30" ht="16.5" x14ac:dyDescent="0.2">
      <c r="Q287" s="14" t="str">
        <f>S287&amp;INDEX(地狱道!$K$20:$K$27,卡牌!T287)&amp;"突破消耗"</f>
        <v>烈风螳螂叫唤突破消耗</v>
      </c>
      <c r="R287" s="14">
        <v>1102021</v>
      </c>
      <c r="S287" s="14" t="str">
        <f t="shared" si="69"/>
        <v>烈风螳螂</v>
      </c>
      <c r="T287" s="14">
        <v>4</v>
      </c>
      <c r="U287" s="14">
        <v>1401002</v>
      </c>
      <c r="V287" s="18">
        <f>IF(T287=1,5000,INT(INDEX(地狱道!$M$4:$M$10,卡牌!T287-1)*INDEX(卡牌!$J$10:$J$13,VLOOKUP(卡牌!R287,卡牌!$B$4:$F$39,2,TRUE))/100)*100)</f>
        <v>94900</v>
      </c>
      <c r="W287" s="14">
        <v>1603005</v>
      </c>
      <c r="X287" s="18">
        <f>INT(地狱道!O$6*INDEX(地狱道!$H$21:$H$24,VLOOKUP(卡牌!R287,卡牌!$B$4:$C$39,2)))</f>
        <v>1053</v>
      </c>
      <c r="Y287" s="14"/>
      <c r="Z287" s="14"/>
      <c r="AA287" s="14"/>
      <c r="AB287" s="14"/>
      <c r="AD287" s="14" t="str">
        <f t="shared" si="76"/>
        <v>1401002#94900#14|1603005#1053#16</v>
      </c>
    </row>
    <row r="288" spans="17:30" ht="16.5" x14ac:dyDescent="0.2">
      <c r="Q288" s="14" t="str">
        <f>S288&amp;INDEX(地狱道!$K$20:$K$27,卡牌!T288)&amp;"突破消耗"</f>
        <v>烈风螳螂大叫唤突破消耗</v>
      </c>
      <c r="R288" s="14">
        <v>1102021</v>
      </c>
      <c r="S288" s="14" t="str">
        <f t="shared" si="69"/>
        <v>烈风螳螂</v>
      </c>
      <c r="T288" s="14">
        <v>5</v>
      </c>
      <c r="U288" s="14">
        <v>1401002</v>
      </c>
      <c r="V288" s="18">
        <f>IF(T288=1,5000,INT(INDEX(地狱道!$M$4:$M$10,卡牌!T288-1)*INDEX(卡牌!$J$10:$J$13,VLOOKUP(卡牌!R288,卡牌!$B$4:$F$39,2,TRUE))/100)*100)</f>
        <v>184700</v>
      </c>
      <c r="W288" s="14">
        <v>1603005</v>
      </c>
      <c r="X288" s="18">
        <f>INT(地狱道!O$7*INDEX(地狱道!$H$21:$H$24,VLOOKUP(卡牌!R288,卡牌!$B$4:$C$39,2)))</f>
        <v>2457</v>
      </c>
      <c r="Y288" s="18">
        <f>INDEX($J$7:$N$7,VLOOKUP(R288,$B$4:$F$39,4))</f>
        <v>1603013</v>
      </c>
      <c r="Z288" s="18">
        <f>INT(INDEX(地狱道!$H$21:$H$24,VLOOKUP(卡牌!R288,卡牌!$B$4:$F$39,2))*地狱道!$Q$7)</f>
        <v>247</v>
      </c>
      <c r="AA288" s="14"/>
      <c r="AB288" s="14"/>
      <c r="AD288" s="14" t="str">
        <f>U288&amp;"#"&amp;V288&amp;"#"&amp;14&amp;"|"&amp;W288&amp;"#"&amp;X288&amp;"#"&amp;16&amp;"|"&amp;Y288&amp;"#"&amp;Z288&amp;"#"&amp;16</f>
        <v>1401002#184700#14|1603005#2457#16|1603013#247#16</v>
      </c>
    </row>
    <row r="289" spans="17:30" ht="16.5" x14ac:dyDescent="0.2">
      <c r="Q289" s="14" t="str">
        <f>S289&amp;INDEX(地狱道!$K$20:$K$27,卡牌!T289)&amp;"突破消耗"</f>
        <v>烈风螳螂焦热突破消耗</v>
      </c>
      <c r="R289" s="14">
        <v>1102021</v>
      </c>
      <c r="S289" s="14" t="str">
        <f t="shared" si="69"/>
        <v>烈风螳螂</v>
      </c>
      <c r="T289" s="14">
        <v>6</v>
      </c>
      <c r="U289" s="14">
        <v>1401002</v>
      </c>
      <c r="V289" s="18">
        <f>IF(T289=1,5000,INT(INDEX(地狱道!$M$4:$M$10,卡牌!T289-1)*INDEX(卡牌!$J$10:$J$13,VLOOKUP(卡牌!R289,卡牌!$B$4:$F$39,2,TRUE))/100)*100)</f>
        <v>315900</v>
      </c>
      <c r="W289" s="14">
        <v>1603006</v>
      </c>
      <c r="X289" s="18">
        <f>INT(地狱道!P$8*INDEX(地狱道!$H$21:$H$24,VLOOKUP(卡牌!R289,卡牌!$B$4:$C$39,2)))</f>
        <v>624</v>
      </c>
      <c r="Y289" s="18">
        <f>INDEX($J$7:$N$7,VLOOKUP(R289,$B$4:$F$39,4))</f>
        <v>1603013</v>
      </c>
      <c r="Z289" s="18">
        <f>INT(INDEX(地狱道!$H$21:$H$24,VLOOKUP(卡牌!R289,卡牌!$B$4:$F$39,2))*地狱道!$Q$8)</f>
        <v>577</v>
      </c>
      <c r="AA289" s="14"/>
      <c r="AB289" s="14"/>
      <c r="AD289" s="14" t="str">
        <f t="shared" ref="AD289:AD290" si="77">U289&amp;"#"&amp;V289&amp;"#"&amp;14&amp;"|"&amp;W289&amp;"#"&amp;X289&amp;"#"&amp;16&amp;"|"&amp;Y289&amp;"#"&amp;Z289&amp;"#"&amp;16</f>
        <v>1401002#315900#14|1603006#624#16|1603013#577#16</v>
      </c>
    </row>
    <row r="290" spans="17:30" ht="16.5" x14ac:dyDescent="0.2">
      <c r="Q290" s="14" t="str">
        <f>S290&amp;INDEX(地狱道!$K$20:$K$27,卡牌!T290)&amp;"突破消耗"</f>
        <v>烈风螳螂大焦热突破消耗</v>
      </c>
      <c r="R290" s="14">
        <v>1102021</v>
      </c>
      <c r="S290" s="14" t="str">
        <f t="shared" si="69"/>
        <v>烈风螳螂</v>
      </c>
      <c r="T290" s="14">
        <v>7</v>
      </c>
      <c r="U290" s="14">
        <v>1401002</v>
      </c>
      <c r="V290" s="18">
        <f>IF(T290=1,5000,INT(INDEX(地狱道!$M$4:$M$10,卡牌!T290-1)*INDEX(卡牌!$J$10:$J$13,VLOOKUP(卡牌!R290,卡牌!$B$4:$F$39,2,TRUE))/100)*100)</f>
        <v>496200</v>
      </c>
      <c r="W290" s="14">
        <v>1603006</v>
      </c>
      <c r="X290" s="18">
        <f>INT(地狱道!P$9*INDEX(地狱道!$H$21:$H$24,VLOOKUP(卡牌!R290,卡牌!$B$4:$C$39,2)))</f>
        <v>936</v>
      </c>
      <c r="Y290" s="18">
        <f>INDEX($J$8:$N$8,VLOOKUP(R290,$B$4:$F$39,4))</f>
        <v>1603014</v>
      </c>
      <c r="Z290" s="18">
        <f>INT(INDEX(地狱道!$H$21:$H$24,VLOOKUP(卡牌!R290,卡牌!$B$4:$F$39,2))*地狱道!$R$9)</f>
        <v>263</v>
      </c>
      <c r="AA290" s="14"/>
      <c r="AB290" s="14"/>
      <c r="AD290" s="14" t="str">
        <f t="shared" si="77"/>
        <v>1401002#496200#14|1603006#936#16|1603014#263#16</v>
      </c>
    </row>
    <row r="291" spans="17:30" ht="16.5" x14ac:dyDescent="0.2">
      <c r="Q291" s="14" t="str">
        <f>S291&amp;INDEX(地狱道!$K$20:$K$27,卡牌!T291)&amp;"突破消耗"</f>
        <v>烈风螳螂无间突破消耗</v>
      </c>
      <c r="R291" s="14">
        <v>1102021</v>
      </c>
      <c r="S291" s="14" t="str">
        <f t="shared" si="69"/>
        <v>烈风螳螂</v>
      </c>
      <c r="T291" s="14">
        <v>8</v>
      </c>
      <c r="U291" s="14">
        <v>1401002</v>
      </c>
      <c r="V291" s="18">
        <f>IF(T291=1,5000,INT(INDEX(地狱道!$M$4:$M$10,卡牌!T291-1)*INDEX(卡牌!$J$10:$J$13,VLOOKUP(卡牌!R291,卡牌!$B$4:$F$39,2,TRUE))/100)*100)</f>
        <v>732900</v>
      </c>
      <c r="W291" s="14">
        <v>1603006</v>
      </c>
      <c r="X291" s="18">
        <f>INT(地狱道!P$10*INDEX(地狱道!$H$21:$H$24,VLOOKUP(卡牌!R291,卡牌!$B$4:$C$39,2)))</f>
        <v>1560</v>
      </c>
      <c r="Y291" s="18">
        <f>INDEX($J$8:$N$8,VLOOKUP(R291,$B$4:$F$39,4))</f>
        <v>1603014</v>
      </c>
      <c r="Z291" s="18">
        <f>INT(INDEX(地狱道!$H$21:$H$24,VLOOKUP(卡牌!R291,卡牌!$B$4:$F$39,2))*地狱道!$R$10)</f>
        <v>614</v>
      </c>
      <c r="AA291" s="18">
        <f>VLOOKUP(R291,$B$4:$G$39,6)</f>
        <v>1603022</v>
      </c>
      <c r="AB291" s="18">
        <f>INT(INDEX(地狱道!$H$21:$H$24,VLOOKUP(卡牌!R291,卡牌!$B$4:$F$39,2))*地狱道!$S$10)</f>
        <v>205</v>
      </c>
      <c r="AD291" s="14" t="str">
        <f>U291&amp;"#"&amp;V291&amp;"#"&amp;14&amp;"|"&amp;W291&amp;"#"&amp;X291&amp;"#"&amp;16&amp;"|"&amp;Y291&amp;"#"&amp;Z291&amp;"#"&amp;16&amp;"|"&amp;AA291&amp;"#"&amp;AB291&amp;"#"&amp;16</f>
        <v>1401002#732900#14|1603006#1560#16|1603014#614#16|1603022#205#16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章节关卡</vt:lpstr>
      <vt:lpstr>掉落组填表</vt:lpstr>
      <vt:lpstr>掉落填表</vt:lpstr>
      <vt:lpstr>关键数值</vt:lpstr>
      <vt:lpstr>关卡产出</vt:lpstr>
      <vt:lpstr>地狱道</vt:lpstr>
      <vt:lpstr>式神经验</vt:lpstr>
      <vt:lpstr>卡牌</vt:lpstr>
      <vt:lpstr>卡牌属性</vt:lpstr>
      <vt:lpstr>神器与芦花古楼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2019-03-04T08:14:46Z</dcterms:modified>
</cp:coreProperties>
</file>